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5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cll.sharepoint.com/sites/OnthaalStudentenadministratieSSH-Vrijstellingen/Gedeelde documenten/Verkorte trajecten/"/>
    </mc:Choice>
  </mc:AlternateContent>
  <xr:revisionPtr revIDLastSave="0" documentId="8_{CD62FCB3-E87A-4FC7-99A8-50331191A9C5}" xr6:coauthVersionLast="47" xr6:coauthVersionMax="47" xr10:uidLastSave="{00000000-0000-0000-0000-000000000000}"/>
  <workbookProtection workbookAlgorithmName="SHA-512" workbookHashValue="KzMV7xsXb2n8kl3E7ZpuVor2Omrp8rfKghvsu6am82iZ97NfgfFB2ON/9dyTbxbUe1ca/D6C0NReVHYGLXpkdw==" workbookSaltValue="4I1z+Ez0TtNAKteszJ5oNw==" workbookSpinCount="100000" lockStructure="1"/>
  <bookViews>
    <workbookView xWindow="-57720" yWindow="-90" windowWidth="29040" windowHeight="15720" xr2:uid="{00000000-000D-0000-FFFF-FFFF00000000}"/>
  </bookViews>
  <sheets>
    <sheet name="ISP" sheetId="1" r:id="rId1"/>
    <sheet name="Blad1" sheetId="2" state="hidden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41" i="1"/>
  <c r="D40" i="1"/>
  <c r="D39" i="1"/>
  <c r="D38" i="1"/>
  <c r="Q19" i="1"/>
  <c r="Q18" i="1"/>
  <c r="Q17" i="1"/>
  <c r="Q16" i="1"/>
  <c r="Q15" i="1"/>
  <c r="U5" i="1"/>
  <c r="B24" i="1"/>
  <c r="B32" i="1"/>
  <c r="B31" i="1"/>
  <c r="J42" i="1"/>
  <c r="J38" i="1"/>
  <c r="J40" i="1"/>
  <c r="J39" i="1"/>
  <c r="J41" i="1"/>
  <c r="K38" i="1"/>
  <c r="E38" i="1"/>
  <c r="D34" i="1"/>
  <c r="J34" i="1"/>
  <c r="J25" i="1"/>
  <c r="D25" i="1"/>
  <c r="U7" i="1"/>
  <c r="U6" i="1"/>
  <c r="U4" i="1"/>
  <c r="E30" i="1"/>
  <c r="Q27" i="1"/>
  <c r="E32" i="1"/>
  <c r="E31" i="1"/>
  <c r="K33" i="1"/>
  <c r="Q4" i="1"/>
  <c r="Q5" i="1"/>
  <c r="J33" i="1"/>
  <c r="I33" i="1"/>
  <c r="D32" i="1"/>
  <c r="D31" i="1"/>
  <c r="D30" i="1"/>
  <c r="C32" i="1"/>
  <c r="C31" i="1"/>
  <c r="C30" i="1"/>
  <c r="J13" i="1"/>
  <c r="P4" i="1"/>
  <c r="Q31" i="1"/>
  <c r="Q30" i="1"/>
  <c r="Q29" i="1"/>
  <c r="Q28" i="1"/>
  <c r="Q8" i="1"/>
  <c r="Q7" i="1"/>
  <c r="Q6" i="1"/>
  <c r="P31" i="1"/>
  <c r="P30" i="1"/>
  <c r="P29" i="1"/>
  <c r="P28" i="1"/>
  <c r="P27" i="1"/>
  <c r="P19" i="1"/>
  <c r="P18" i="1"/>
  <c r="P17" i="1"/>
  <c r="P16" i="1"/>
  <c r="P15" i="1"/>
  <c r="P8" i="1"/>
  <c r="P7" i="1"/>
  <c r="P6" i="1"/>
  <c r="P5" i="1"/>
  <c r="I42" i="1"/>
  <c r="I41" i="1"/>
  <c r="I40" i="1"/>
  <c r="I39" i="1"/>
  <c r="I38" i="1"/>
  <c r="C42" i="1"/>
  <c r="C41" i="1"/>
  <c r="C40" i="1"/>
  <c r="C39" i="1"/>
  <c r="C38" i="1"/>
  <c r="J12" i="1"/>
  <c r="U3" i="1" l="1"/>
  <c r="D12" i="1"/>
</calcChain>
</file>

<file path=xl/sharedStrings.xml><?xml version="1.0" encoding="utf-8"?>
<sst xmlns="http://schemas.openxmlformats.org/spreadsheetml/2006/main" count="172" uniqueCount="104">
  <si>
    <r>
      <t xml:space="preserve">VERKORTE TRAJECT SRW na GRAD MAATSCHAPPELIJK WERK --&gt; STC: annick.desair@ucll.be - </t>
    </r>
    <r>
      <rPr>
        <b/>
        <sz val="14"/>
        <color rgb="FFFF0000"/>
        <rFont val="Calibri"/>
        <family val="2"/>
        <scheme val="minor"/>
      </rPr>
      <t>123 SP nog te doen</t>
    </r>
  </si>
  <si>
    <t>Eerste semester</t>
  </si>
  <si>
    <t>SP</t>
  </si>
  <si>
    <t>Dropdown</t>
  </si>
  <si>
    <t>*</t>
  </si>
  <si>
    <t>score</t>
  </si>
  <si>
    <t>Tweede semester</t>
  </si>
  <si>
    <t>Opleidingsfase</t>
  </si>
  <si>
    <t>Totaal</t>
  </si>
  <si>
    <t>Familienaam</t>
  </si>
  <si>
    <t>Voornaam</t>
  </si>
  <si>
    <t>Studnr.</t>
  </si>
  <si>
    <t>Fase</t>
  </si>
  <si>
    <t>Opmerkingen</t>
  </si>
  <si>
    <t>Behaald</t>
  </si>
  <si>
    <t>Opleidingsfase 1</t>
  </si>
  <si>
    <t>MBR61A</t>
  </si>
  <si>
    <t xml:space="preserve">Beroepspraktijk I SRW </t>
  </si>
  <si>
    <t>Gepland</t>
  </si>
  <si>
    <t>Huidig AJ</t>
  </si>
  <si>
    <t>Fase 1</t>
  </si>
  <si>
    <t>MBR54A</t>
  </si>
  <si>
    <t xml:space="preserve">(Neuro)biologie </t>
  </si>
  <si>
    <t>MBR13A</t>
  </si>
  <si>
    <t>Creativiteit I</t>
  </si>
  <si>
    <t>Huidig AJ + 1</t>
  </si>
  <si>
    <t>Fase 2</t>
  </si>
  <si>
    <t>MBR42A</t>
  </si>
  <si>
    <t>Communicatie: basis</t>
  </si>
  <si>
    <t>MBR59A</t>
  </si>
  <si>
    <t xml:space="preserve">Praktijkonderzoek: verkenning  </t>
  </si>
  <si>
    <t>Huidig AJ + 2</t>
  </si>
  <si>
    <t>Fase 3</t>
  </si>
  <si>
    <t>MBR04A</t>
  </si>
  <si>
    <t>Inleiding tot jeugdhulp **</t>
  </si>
  <si>
    <t>MBR56A</t>
  </si>
  <si>
    <t>Psychologie: inleiding</t>
  </si>
  <si>
    <t>Huidig AJ + 3</t>
  </si>
  <si>
    <t>MBW65A</t>
  </si>
  <si>
    <t>Ontwikkelingspsychologie</t>
  </si>
  <si>
    <t>MBR58A</t>
  </si>
  <si>
    <t xml:space="preserve">Schriftelijke vaardigheden </t>
  </si>
  <si>
    <t>MBR55A</t>
  </si>
  <si>
    <t xml:space="preserve">Pedagogie: inleiding </t>
  </si>
  <si>
    <t>MBR57A</t>
  </si>
  <si>
    <t>Sociologie</t>
  </si>
  <si>
    <t>MBR41A</t>
  </si>
  <si>
    <t>Recht voor welzijnswerkers</t>
  </si>
  <si>
    <t>MBR60A</t>
  </si>
  <si>
    <t>Sociale inclusie en diversiteit I</t>
  </si>
  <si>
    <t>Totaal semester overschrijdend</t>
  </si>
  <si>
    <t>Opleidingsfase 2</t>
  </si>
  <si>
    <t>MBR43A</t>
  </si>
  <si>
    <t>Communicatie met kinderen &amp; jongeren</t>
  </si>
  <si>
    <t>MBR23A</t>
  </si>
  <si>
    <t>Groepsdynamica: functioneren van groepen</t>
  </si>
  <si>
    <t>MBR68A</t>
  </si>
  <si>
    <t>PO: toepassing</t>
  </si>
  <si>
    <t>MBR66A</t>
  </si>
  <si>
    <t xml:space="preserve">Complexe opvoedingssit II </t>
  </si>
  <si>
    <t>Creativiteit I + II</t>
  </si>
  <si>
    <t>MBR70A</t>
  </si>
  <si>
    <t>International Activity in C&amp;Y Studies *</t>
  </si>
  <si>
    <t>sem 2</t>
  </si>
  <si>
    <t>MBR51X</t>
  </si>
  <si>
    <t>Psychopathologie bij kinderen &amp; jongeren</t>
  </si>
  <si>
    <t>MBR26A</t>
  </si>
  <si>
    <t>Jeugdrecht</t>
  </si>
  <si>
    <t>MBR64A</t>
  </si>
  <si>
    <t>Complexe opvoedingssit I</t>
  </si>
  <si>
    <t>MBR69A</t>
  </si>
  <si>
    <t>Sociale inclusie en diversiteit II</t>
  </si>
  <si>
    <t>MBR27A</t>
  </si>
  <si>
    <t xml:space="preserve">Jeugdcriminologie </t>
  </si>
  <si>
    <t>MBR71A</t>
  </si>
  <si>
    <t>Beroepspraktijk II</t>
  </si>
  <si>
    <t>MBR20A</t>
  </si>
  <si>
    <t xml:space="preserve">Pedagogische filosofie </t>
  </si>
  <si>
    <t>MBR65A</t>
  </si>
  <si>
    <t>Beleidsthema's in de jeugdhulp</t>
  </si>
  <si>
    <t xml:space="preserve">Keuze-OPO*  </t>
  </si>
  <si>
    <t>sem 1</t>
  </si>
  <si>
    <t>Inleiding in SRW</t>
  </si>
  <si>
    <t>Opleidingsfase 3</t>
  </si>
  <si>
    <t>MBR44A</t>
  </si>
  <si>
    <t>Communicatie met gezinnen</t>
  </si>
  <si>
    <t>MBR18A</t>
  </si>
  <si>
    <t>Sociale ethiek SRW</t>
  </si>
  <si>
    <t>MBR79A</t>
  </si>
  <si>
    <t xml:space="preserve">Bachelorproject deel I* </t>
  </si>
  <si>
    <t>VerdiepingsOPO *</t>
  </si>
  <si>
    <t>MBR07A</t>
  </si>
  <si>
    <t xml:space="preserve">Beroepspraktijk III </t>
  </si>
  <si>
    <t>MBR78A</t>
  </si>
  <si>
    <t>Pedagogische thema's</t>
  </si>
  <si>
    <t>MBR80A</t>
  </si>
  <si>
    <t xml:space="preserve">Bachelorproject deel II* </t>
  </si>
  <si>
    <t>MBR81A</t>
  </si>
  <si>
    <t>Casuïstiek</t>
  </si>
  <si>
    <t>MBR82A</t>
  </si>
  <si>
    <t xml:space="preserve">PIW * </t>
  </si>
  <si>
    <t>Semester 1</t>
  </si>
  <si>
    <t>Semester 2</t>
  </si>
  <si>
    <t>2e zittijd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</si>
</sst>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55BA6A"/>
        <bgColor indexed="64"/>
      </patternFill>
    </fill>
    <fill>
      <patternFill patternType="solid">
        <fgColor rgb="FFA6DCF4"/>
        <bgColor indexed="64"/>
      </patternFill>
    </fill>
    <fill>
      <patternFill patternType="solid">
        <fgColor rgb="FFEE8B3C"/>
        <bgColor indexed="64"/>
      </patternFill>
    </fill>
    <fill>
      <patternFill patternType="solid">
        <fgColor rgb="FFB358A0"/>
        <bgColor indexed="64"/>
      </patternFill>
    </fill>
    <fill>
      <patternFill patternType="solid">
        <fgColor rgb="FFEDE054"/>
        <bgColor indexed="64"/>
      </patternFill>
    </fill>
    <fill>
      <patternFill patternType="solid">
        <fgColor rgb="FFEC1A47"/>
        <bgColor indexed="64"/>
      </patternFill>
    </fill>
    <fill>
      <patternFill patternType="solid">
        <fgColor rgb="FF0D4A81"/>
        <bgColor indexed="64"/>
      </patternFill>
    </fill>
    <fill>
      <gradientFill>
        <stop position="0">
          <color rgb="FFB358A0"/>
        </stop>
        <stop position="0.5">
          <color rgb="FFEDE054"/>
        </stop>
        <stop position="1">
          <color rgb="FFB358A0"/>
        </stop>
      </gradientFill>
    </fill>
    <fill>
      <gradientFill>
        <stop position="0">
          <color rgb="FF55BA6A"/>
        </stop>
        <stop position="0.5">
          <color rgb="FFEE8B3C"/>
        </stop>
        <stop position="1">
          <color rgb="FF55BA6A"/>
        </stop>
      </gradientFill>
    </fill>
    <fill>
      <patternFill patternType="solid">
        <fgColor rgb="FFFFFF99"/>
        <bgColor indexed="64"/>
      </patternFill>
    </fill>
    <fill>
      <patternFill patternType="solid">
        <fgColor rgb="FF00FFFF"/>
        <bgColor rgb="FF000000"/>
      </patternFill>
    </fill>
    <fill>
      <patternFill patternType="solid">
        <fgColor rgb="FF66FF66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FFAFA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0" xfId="0" applyFill="1"/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5" fillId="10" borderId="1" xfId="0" applyFont="1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6" fillId="13" borderId="1" xfId="0" applyFont="1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0" fontId="3" fillId="19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12" borderId="2" xfId="0" applyFill="1" applyBorder="1" applyAlignment="1">
      <alignment vertical="center" wrapText="1"/>
    </xf>
    <xf numFmtId="0" fontId="0" fillId="12" borderId="4" xfId="0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3" fillId="0" borderId="0" xfId="0" applyFont="1" applyAlignment="1">
      <alignment horizontal="center" vertical="center" wrapText="1"/>
    </xf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16" borderId="0" xfId="0" applyFill="1"/>
    <xf numFmtId="0" fontId="0" fillId="0" borderId="0" xfId="0" applyAlignment="1">
      <alignment horizontal="center" vertical="center" wrapText="1"/>
    </xf>
    <xf numFmtId="0" fontId="9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9" fillId="17" borderId="0" xfId="0" applyFont="1" applyFill="1" applyAlignment="1">
      <alignment horizontal="center"/>
    </xf>
    <xf numFmtId="0" fontId="7" fillId="17" borderId="0" xfId="0" applyFont="1" applyFill="1" applyAlignment="1">
      <alignment horizontal="center"/>
    </xf>
    <xf numFmtId="0" fontId="9" fillId="18" borderId="0" xfId="0" applyFont="1" applyFill="1" applyAlignment="1">
      <alignment horizontal="center"/>
    </xf>
    <xf numFmtId="0" fontId="7" fillId="18" borderId="0" xfId="0" applyFont="1" applyFill="1" applyAlignment="1">
      <alignment horizontal="center"/>
    </xf>
    <xf numFmtId="0" fontId="3" fillId="16" borderId="0" xfId="0" applyFont="1" applyFill="1" applyAlignment="1">
      <alignment horizontal="center"/>
    </xf>
    <xf numFmtId="0" fontId="4" fillId="16" borderId="0" xfId="0" applyFont="1" applyFill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6" fillId="0" borderId="0" xfId="0" applyFont="1"/>
    <xf numFmtId="0" fontId="0" fillId="20" borderId="7" xfId="0" applyFill="1" applyBorder="1" applyAlignment="1">
      <alignment horizontal="center" vertical="center" wrapText="1"/>
    </xf>
    <xf numFmtId="0" fontId="0" fillId="21" borderId="7" xfId="0" applyFill="1" applyBorder="1" applyAlignment="1">
      <alignment horizontal="center" vertical="center" wrapText="1"/>
    </xf>
    <xf numFmtId="0" fontId="0" fillId="22" borderId="7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3" borderId="5" xfId="0" applyFont="1" applyFill="1" applyBorder="1" applyAlignment="1">
      <alignment horizontal="center" vertical="center" wrapText="1"/>
    </xf>
    <xf numFmtId="0" fontId="12" fillId="24" borderId="5" xfId="0" applyFont="1" applyFill="1" applyBorder="1" applyAlignment="1">
      <alignment horizontal="center"/>
    </xf>
    <xf numFmtId="0" fontId="6" fillId="23" borderId="6" xfId="0" applyFont="1" applyFill="1" applyBorder="1" applyAlignment="1">
      <alignment horizontal="center" vertical="center" wrapText="1"/>
    </xf>
    <xf numFmtId="0" fontId="12" fillId="24" borderId="0" xfId="0" applyFont="1" applyFill="1" applyAlignment="1">
      <alignment horizontal="center"/>
    </xf>
    <xf numFmtId="0" fontId="3" fillId="23" borderId="0" xfId="0" applyFont="1" applyFill="1" applyAlignment="1">
      <alignment horizontal="center" vertical="center" wrapText="1"/>
    </xf>
    <xf numFmtId="0" fontId="11" fillId="24" borderId="0" xfId="0" applyFont="1" applyFill="1" applyAlignment="1">
      <alignment horizontal="center"/>
    </xf>
    <xf numFmtId="0" fontId="6" fillId="23" borderId="0" xfId="0" applyFont="1" applyFill="1"/>
    <xf numFmtId="0" fontId="6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/>
    <xf numFmtId="0" fontId="0" fillId="0" borderId="1" xfId="0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/>
    </xf>
    <xf numFmtId="0" fontId="6" fillId="0" borderId="3" xfId="0" applyFont="1" applyBorder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3" xfId="0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6" fillId="6" borderId="1" xfId="0" applyFont="1" applyFill="1" applyBorder="1" applyAlignment="1">
      <alignment vertical="center" wrapText="1"/>
    </xf>
    <xf numFmtId="0" fontId="0" fillId="0" borderId="13" xfId="0" applyBorder="1"/>
    <xf numFmtId="0" fontId="10" fillId="0" borderId="14" xfId="0" applyFont="1" applyBorder="1"/>
    <xf numFmtId="0" fontId="6" fillId="0" borderId="15" xfId="0" applyFont="1" applyBorder="1"/>
    <xf numFmtId="0" fontId="2" fillId="25" borderId="0" xfId="0" applyFont="1" applyFill="1" applyAlignment="1">
      <alignment horizontal="center"/>
    </xf>
    <xf numFmtId="0" fontId="6" fillId="0" borderId="3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3" fillId="0" borderId="0" xfId="0" applyFont="1"/>
    <xf numFmtId="0" fontId="0" fillId="10" borderId="1" xfId="0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90"/>
    </xf>
    <xf numFmtId="0" fontId="3" fillId="6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2" borderId="0" xfId="0" applyFill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12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228"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0"/>
          <bgColor rgb="FFFFAFAF"/>
        </patternFill>
      </fill>
    </dxf>
    <dxf>
      <font>
        <color theme="1"/>
      </font>
      <fill>
        <patternFill>
          <fgColor theme="1"/>
          <bgColor rgb="FFFF66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00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66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rgb="FFFFAFAF"/>
          <bgColor rgb="FFFFAFA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fgColor theme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theme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theme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bgColor rgb="FFFFAFAF"/>
        </patternFill>
      </fill>
    </dxf>
    <dxf>
      <font>
        <color auto="1"/>
      </font>
      <fill>
        <patternFill>
          <fgColor rgb="FFFFAFAF"/>
          <bgColor rgb="FFFFAFAF"/>
        </patternFill>
      </fill>
    </dxf>
    <dxf>
      <font>
        <color theme="1"/>
      </font>
    </dxf>
    <dxf>
      <font>
        <color theme="1"/>
      </font>
    </dxf>
    <dxf>
      <font>
        <color theme="1"/>
      </font>
      <fill>
        <gradientFill>
          <stop position="0">
            <color rgb="FFB358A0"/>
          </stop>
          <stop position="0.5">
            <color rgb="FFEDE054"/>
          </stop>
          <stop position="1">
            <color rgb="FFB358A0"/>
          </stop>
        </gradient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66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00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66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fgColor theme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66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00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fgColor theme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66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AFA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66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00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66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fgColor theme="1"/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fgColor theme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auto="1"/>
      </font>
      <fill>
        <patternFill>
          <fgColor theme="0"/>
          <bgColor rgb="FFFFAFAF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0"/>
      </font>
      <fill>
        <patternFill>
          <fgColor rgb="FF0D4A81"/>
          <bgColor rgb="FF0D4A81"/>
        </patternFill>
      </fill>
    </dxf>
    <dxf>
      <font>
        <color theme="1"/>
      </font>
      <fill>
        <gradientFill>
          <stop position="0">
            <color rgb="FFB358A0"/>
          </stop>
          <stop position="0.5">
            <color rgb="FFEDE054"/>
          </stop>
          <stop position="1">
            <color rgb="FFB358A0"/>
          </stop>
        </gradientFill>
      </fill>
    </dxf>
    <dxf>
      <font>
        <strike/>
      </font>
    </dxf>
    <dxf>
      <font>
        <strike/>
      </font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1"/>
      </font>
    </dxf>
    <dxf>
      <font>
        <color theme="0"/>
      </font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FFFF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FFFF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00FFFF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00FF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FFFF99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00FFFF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ont>
        <strike/>
      </font>
    </dxf>
    <dxf>
      <fill>
        <patternFill>
          <bgColor rgb="FF00FFFF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ill>
        <patternFill>
          <bgColor rgb="FFFF66FF"/>
        </patternFill>
      </fill>
    </dxf>
    <dxf>
      <fill>
        <patternFill>
          <bgColor rgb="FFFFFF99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color theme="0"/>
      </font>
      <fill>
        <patternFill>
          <fgColor theme="0"/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ill>
        <patternFill>
          <bgColor rgb="FF00FFFF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FFFF99"/>
        </patternFill>
      </fill>
    </dxf>
    <dxf>
      <fill>
        <patternFill>
          <bgColor rgb="FF66FF66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fgColor theme="0"/>
          <bgColor theme="1"/>
        </patternFill>
      </fill>
    </dxf>
    <dxf>
      <fill>
        <patternFill>
          <bgColor rgb="FF00FFFF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rgb="FFFFFF99"/>
        </patternFill>
      </fill>
    </dxf>
    <dxf>
      <fill>
        <patternFill>
          <bgColor rgb="FF00FFFF"/>
        </patternFill>
      </fill>
    </dxf>
    <dxf>
      <fill>
        <patternFill>
          <bgColor rgb="FFFF66FF"/>
        </patternFill>
      </fill>
    </dxf>
    <dxf>
      <fill>
        <patternFill>
          <bgColor rgb="FF66FF66"/>
        </patternFill>
      </fill>
    </dxf>
  </dxfs>
  <tableStyles count="0" defaultTableStyle="TableStyleMedium2" defaultPivotStyle="PivotStyleLight16"/>
  <colors>
    <mruColors>
      <color rgb="FF66FF66"/>
      <color rgb="FF00FFFF"/>
      <color rgb="FFFF66FF"/>
      <color rgb="FFFFFFFF"/>
      <color rgb="FFEC1A47"/>
      <color rgb="FFB358A0"/>
      <color rgb="FFEE8B3C"/>
      <color rgb="FFEDE054"/>
      <color rgb="FFA6DCF4"/>
      <color rgb="FF55BA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D42"/>
  <sheetViews>
    <sheetView showGridLines="0" showRowColHeaders="0" tabSelected="1" zoomScaleNormal="100" workbookViewId="0">
      <selection activeCell="T6" sqref="T6"/>
    </sheetView>
  </sheetViews>
  <sheetFormatPr defaultRowHeight="14.45"/>
  <cols>
    <col min="1" max="1" width="36.5703125" bestFit="1" customWidth="1"/>
    <col min="2" max="2" width="9.5703125" customWidth="1"/>
    <col min="3" max="3" width="38.85546875" customWidth="1"/>
    <col min="4" max="4" width="5.5703125" customWidth="1"/>
    <col min="5" max="5" width="12.85546875" customWidth="1"/>
    <col min="6" max="6" width="6.140625" customWidth="1"/>
    <col min="7" max="7" width="6.5703125" customWidth="1"/>
    <col min="8" max="8" width="9.5703125" customWidth="1"/>
    <col min="9" max="9" width="38.85546875" customWidth="1"/>
    <col min="10" max="10" width="5.5703125" customWidth="1"/>
    <col min="11" max="11" width="12.85546875" customWidth="1"/>
    <col min="12" max="12" width="6.140625" customWidth="1"/>
    <col min="13" max="13" width="6.5703125" customWidth="1"/>
    <col min="14" max="14" width="2.140625" customWidth="1"/>
    <col min="15" max="15" width="4.42578125" customWidth="1"/>
    <col min="16" max="16" width="12.42578125" customWidth="1"/>
    <col min="17" max="17" width="6.42578125" customWidth="1"/>
    <col min="18" max="18" width="2.140625" customWidth="1"/>
    <col min="19" max="19" width="3.85546875" customWidth="1"/>
    <col min="20" max="20" width="11.140625" customWidth="1"/>
    <col min="21" max="21" width="6.42578125" customWidth="1"/>
    <col min="22" max="22" width="19.85546875" customWidth="1"/>
    <col min="23" max="23" width="17.140625" customWidth="1"/>
    <col min="24" max="24" width="16.140625" customWidth="1"/>
    <col min="25" max="25" width="7.42578125" customWidth="1"/>
  </cols>
  <sheetData>
    <row r="1" spans="1:30" ht="18">
      <c r="A1" s="109" t="s">
        <v>0</v>
      </c>
    </row>
    <row r="2" spans="1:30">
      <c r="B2" s="118" t="s">
        <v>1</v>
      </c>
      <c r="C2" s="118"/>
      <c r="D2" s="4" t="s">
        <v>2</v>
      </c>
      <c r="E2" s="4" t="s">
        <v>3</v>
      </c>
      <c r="F2" s="4" t="s">
        <v>4</v>
      </c>
      <c r="G2" s="4" t="s">
        <v>5</v>
      </c>
      <c r="H2" s="118" t="s">
        <v>6</v>
      </c>
      <c r="I2" s="118"/>
      <c r="J2" s="4" t="s">
        <v>2</v>
      </c>
      <c r="K2" s="4" t="s">
        <v>3</v>
      </c>
      <c r="L2" s="74" t="s">
        <v>4</v>
      </c>
      <c r="M2" s="74" t="s">
        <v>5</v>
      </c>
      <c r="N2" s="129" t="s">
        <v>7</v>
      </c>
      <c r="O2" s="130"/>
      <c r="P2" s="130"/>
      <c r="Q2" s="131"/>
      <c r="R2" s="129" t="s">
        <v>8</v>
      </c>
      <c r="S2" s="130"/>
      <c r="T2" s="130"/>
      <c r="U2" s="131"/>
      <c r="V2" s="39" t="s">
        <v>9</v>
      </c>
      <c r="W2" s="39" t="s">
        <v>10</v>
      </c>
      <c r="X2" s="39" t="s">
        <v>11</v>
      </c>
      <c r="Y2" s="39" t="s">
        <v>12</v>
      </c>
      <c r="Z2" s="129" t="s">
        <v>13</v>
      </c>
      <c r="AA2" s="130"/>
      <c r="AB2" s="130"/>
      <c r="AC2" s="130"/>
      <c r="AD2" s="131"/>
    </row>
    <row r="3" spans="1:30" ht="15.6" customHeight="1">
      <c r="B3" s="1"/>
      <c r="C3" s="11"/>
      <c r="D3" s="12"/>
      <c r="E3" s="12"/>
      <c r="F3" s="12"/>
      <c r="G3" s="12"/>
      <c r="H3" s="11"/>
      <c r="I3" s="11"/>
      <c r="J3" s="2"/>
      <c r="K3" s="12"/>
      <c r="L3" s="12"/>
      <c r="M3" s="12"/>
      <c r="N3" s="12"/>
      <c r="O3" s="12"/>
      <c r="P3" s="12"/>
      <c r="Q3" s="12"/>
      <c r="R3" s="41"/>
      <c r="S3" s="70"/>
      <c r="T3" s="71" t="s">
        <v>14</v>
      </c>
      <c r="U3" s="69">
        <f>Q4+Q15+Q27</f>
        <v>57</v>
      </c>
      <c r="V3" s="123"/>
      <c r="W3" s="123"/>
      <c r="X3" s="123"/>
      <c r="Y3" s="98"/>
      <c r="Z3" s="132"/>
      <c r="AA3" s="133"/>
      <c r="AB3" s="133"/>
      <c r="AC3" s="133"/>
      <c r="AD3" s="134"/>
    </row>
    <row r="4" spans="1:30">
      <c r="A4" s="121" t="s">
        <v>15</v>
      </c>
      <c r="B4" s="9" t="s">
        <v>16</v>
      </c>
      <c r="C4" s="36" t="s">
        <v>17</v>
      </c>
      <c r="D4" s="37"/>
      <c r="E4" s="146"/>
      <c r="F4" s="146"/>
      <c r="G4" s="146"/>
      <c r="H4" s="146"/>
      <c r="I4" s="38"/>
      <c r="J4" s="3">
        <v>8</v>
      </c>
      <c r="K4" s="113" t="s">
        <v>14</v>
      </c>
      <c r="L4" s="114"/>
      <c r="M4" s="35"/>
      <c r="N4" s="75"/>
      <c r="O4" s="66"/>
      <c r="P4" s="67" t="str">
        <f>T3</f>
        <v>Behaald</v>
      </c>
      <c r="Q4" s="68">
        <f>((SUMIF(E5:E11,T3,D5:D11))+(SUMIF(K4:K9,T3,J4:J9)))</f>
        <v>39</v>
      </c>
      <c r="R4" s="73"/>
      <c r="S4" s="126" t="s">
        <v>18</v>
      </c>
      <c r="T4" s="47" t="s">
        <v>19</v>
      </c>
      <c r="U4" s="48">
        <f>(SUMIF(E5:E11,T4,D5:D11)+SUMIF(K4:K9,T4,J4:J9)+SUMIF(E15:E23,T4,D15:D23)+SUMIF(K15:K20,T4,J15:J20)+SUMIF(E27:E29,T4,D27:D29)+SUMIF(K27:K32,T4,J27:J32))</f>
        <v>39</v>
      </c>
      <c r="V4" s="124"/>
      <c r="W4" s="124"/>
      <c r="X4" s="124"/>
      <c r="Y4" s="99" t="s">
        <v>20</v>
      </c>
      <c r="Z4" s="135"/>
      <c r="AA4" s="136"/>
      <c r="AB4" s="136"/>
      <c r="AC4" s="136"/>
      <c r="AD4" s="137"/>
    </row>
    <row r="5" spans="1:30">
      <c r="A5" s="121"/>
      <c r="B5" s="9" t="s">
        <v>21</v>
      </c>
      <c r="C5" s="20" t="s">
        <v>22</v>
      </c>
      <c r="D5" s="3">
        <v>4</v>
      </c>
      <c r="E5" s="113" t="s">
        <v>14</v>
      </c>
      <c r="F5" s="114"/>
      <c r="G5" s="92"/>
      <c r="H5" s="15" t="s">
        <v>23</v>
      </c>
      <c r="I5" s="29" t="s">
        <v>24</v>
      </c>
      <c r="J5" s="105">
        <v>3</v>
      </c>
      <c r="K5" s="113" t="s">
        <v>14</v>
      </c>
      <c r="L5" s="114"/>
      <c r="M5" s="35"/>
      <c r="N5" s="127"/>
      <c r="O5" s="128" t="s">
        <v>18</v>
      </c>
      <c r="P5" s="48" t="str">
        <f>T4</f>
        <v>Huidig AJ</v>
      </c>
      <c r="Q5" s="61">
        <f>((SUMIF(E5:E11,T4,D5:D11))+(SUMIF(K4:K9,T4,J4:J9)))</f>
        <v>12</v>
      </c>
      <c r="R5" s="46"/>
      <c r="S5" s="126"/>
      <c r="T5" s="50" t="s">
        <v>25</v>
      </c>
      <c r="U5" s="51">
        <f>(SUMIF(E5:E11,T5,D5:D11)+SUMIF(K4:K9,T5,J4:J9)+SUMIF(E15:E24,T5,D15:D24)+SUMIF(K15:K20,T5,J15:J20)+SUMIF(E27:E29,T5,D27:D29)+SUMIF(K27:K32,T5,J27:J32))</f>
        <v>45</v>
      </c>
      <c r="V5" s="124"/>
      <c r="W5" s="124"/>
      <c r="X5" s="124"/>
      <c r="Y5" s="99" t="s">
        <v>26</v>
      </c>
      <c r="Z5" s="135"/>
      <c r="AA5" s="136"/>
      <c r="AB5" s="136"/>
      <c r="AC5" s="136"/>
      <c r="AD5" s="137"/>
    </row>
    <row r="6" spans="1:30">
      <c r="A6" s="121"/>
      <c r="B6" s="9" t="s">
        <v>27</v>
      </c>
      <c r="C6" s="23" t="s">
        <v>28</v>
      </c>
      <c r="D6" s="3">
        <v>3</v>
      </c>
      <c r="E6" s="113" t="s">
        <v>14</v>
      </c>
      <c r="F6" s="114"/>
      <c r="G6" s="92"/>
      <c r="H6" s="79" t="s">
        <v>29</v>
      </c>
      <c r="I6" s="110" t="s">
        <v>30</v>
      </c>
      <c r="J6" s="3">
        <v>6</v>
      </c>
      <c r="K6" s="113" t="s">
        <v>19</v>
      </c>
      <c r="L6" s="114"/>
      <c r="M6" s="35"/>
      <c r="N6" s="127"/>
      <c r="O6" s="128"/>
      <c r="P6" s="51" t="str">
        <f>T5</f>
        <v>Huidig AJ + 1</v>
      </c>
      <c r="Q6" s="62">
        <f>((SUMIF(E5:E11,T5,D5:D11))+(SUMIF(K4:K9,T5,J4:J9)))</f>
        <v>0</v>
      </c>
      <c r="R6" s="46"/>
      <c r="S6" s="126"/>
      <c r="T6" s="52" t="s">
        <v>31</v>
      </c>
      <c r="U6" s="53">
        <f>(SUMIF(E5:E11,T6,D5:D11)+SUMIF(K4:K9,T6,J4:J9)+SUMIF(E15:E23,T6,D15:D23)+SUMIF(K15:K20,T6,J15:J20)+SUMIF(E27:E29,T6,D27:D29)+SUMIF(K27:K32,T6,J27:J32))</f>
        <v>33</v>
      </c>
      <c r="V6" s="124"/>
      <c r="W6" s="124"/>
      <c r="X6" s="124"/>
      <c r="Y6" s="99" t="s">
        <v>32</v>
      </c>
      <c r="Z6" s="135"/>
      <c r="AA6" s="136"/>
      <c r="AB6" s="136"/>
      <c r="AC6" s="136"/>
      <c r="AD6" s="137"/>
    </row>
    <row r="7" spans="1:30">
      <c r="A7" s="121"/>
      <c r="B7" s="9" t="s">
        <v>33</v>
      </c>
      <c r="C7" s="20" t="s">
        <v>34</v>
      </c>
      <c r="D7" s="105">
        <v>0</v>
      </c>
      <c r="E7" s="113" t="s">
        <v>14</v>
      </c>
      <c r="F7" s="114"/>
      <c r="G7" s="92"/>
      <c r="H7" s="79" t="s">
        <v>35</v>
      </c>
      <c r="I7" s="21" t="s">
        <v>36</v>
      </c>
      <c r="J7" s="3">
        <v>6</v>
      </c>
      <c r="K7" s="113" t="s">
        <v>14</v>
      </c>
      <c r="L7" s="114"/>
      <c r="M7" s="35"/>
      <c r="N7" s="127"/>
      <c r="O7" s="128"/>
      <c r="P7" s="53" t="str">
        <f>T6</f>
        <v>Huidig AJ + 2</v>
      </c>
      <c r="Q7" s="63">
        <f>((SUMIF(E5:E11,T6,D5:D11))+(SUMIF(K4:K9,T6,J4:J9)))</f>
        <v>0</v>
      </c>
      <c r="R7" s="46"/>
      <c r="S7" s="126"/>
      <c r="T7" s="54" t="s">
        <v>37</v>
      </c>
      <c r="U7" s="55">
        <f>(SUMIF(E5:E11,T7,D5:D11)+SUMIF(K4:K9,T7,J4:J9)+SUMIF(E15:E23,T7,D15:D23)+SUMIF(K15:K20,T7,J15:J20)+SUMIF(E27:E29,T7,D27:D29)+SUMIF(K27:K32,T7,J27:J32))</f>
        <v>0</v>
      </c>
      <c r="V7" s="125"/>
      <c r="W7" s="125"/>
      <c r="X7" s="125"/>
      <c r="Y7" s="100"/>
      <c r="Z7" s="138"/>
      <c r="AA7" s="139"/>
      <c r="AB7" s="139"/>
      <c r="AC7" s="139"/>
      <c r="AD7" s="140"/>
    </row>
    <row r="8" spans="1:30">
      <c r="A8" s="121"/>
      <c r="B8" s="9" t="s">
        <v>38</v>
      </c>
      <c r="C8" s="21" t="s">
        <v>39</v>
      </c>
      <c r="D8" s="3">
        <v>3</v>
      </c>
      <c r="E8" s="113" t="s">
        <v>14</v>
      </c>
      <c r="F8" s="114"/>
      <c r="G8" s="92"/>
      <c r="H8" s="79" t="s">
        <v>40</v>
      </c>
      <c r="I8" s="25" t="s">
        <v>41</v>
      </c>
      <c r="J8" s="3">
        <v>3</v>
      </c>
      <c r="K8" s="113" t="s">
        <v>14</v>
      </c>
      <c r="L8" s="114"/>
      <c r="M8" s="35"/>
      <c r="N8" s="127"/>
      <c r="O8" s="128"/>
      <c r="P8" s="55" t="str">
        <f>T7</f>
        <v>Huidig AJ + 3</v>
      </c>
      <c r="Q8" s="64">
        <f>((SUMIF(E5:E11,T7,D5:D11))+(SUMIF(K4:K9,T7,J4:J9)))</f>
        <v>0</v>
      </c>
      <c r="R8" s="46"/>
      <c r="S8" s="46"/>
    </row>
    <row r="9" spans="1:30">
      <c r="A9" s="121"/>
      <c r="B9" s="9" t="s">
        <v>42</v>
      </c>
      <c r="C9" s="20" t="s">
        <v>43</v>
      </c>
      <c r="D9" s="3">
        <v>6</v>
      </c>
      <c r="E9" s="113" t="s">
        <v>19</v>
      </c>
      <c r="F9" s="114"/>
      <c r="G9" s="92"/>
      <c r="H9" s="79" t="s">
        <v>44</v>
      </c>
      <c r="I9" s="21" t="s">
        <v>45</v>
      </c>
      <c r="J9" s="3">
        <v>3</v>
      </c>
      <c r="K9" s="113" t="s">
        <v>14</v>
      </c>
      <c r="L9" s="114"/>
      <c r="M9" s="35"/>
      <c r="N9" s="76"/>
      <c r="O9" s="46"/>
      <c r="P9" s="46"/>
      <c r="Q9" s="49"/>
      <c r="R9" s="46"/>
      <c r="S9" s="46"/>
    </row>
    <row r="10" spans="1:30">
      <c r="A10" s="121"/>
      <c r="B10" s="9" t="s">
        <v>46</v>
      </c>
      <c r="C10" s="20" t="s">
        <v>47</v>
      </c>
      <c r="D10" s="3">
        <v>3</v>
      </c>
      <c r="E10" s="113" t="s">
        <v>14</v>
      </c>
      <c r="F10" s="114"/>
      <c r="G10" s="92"/>
      <c r="H10" s="15"/>
      <c r="I10" s="16"/>
      <c r="J10" s="3"/>
      <c r="K10" s="116"/>
      <c r="L10" s="147"/>
      <c r="M10" s="3"/>
      <c r="N10" s="76"/>
      <c r="O10" s="46"/>
      <c r="P10" s="46"/>
      <c r="Q10" s="49"/>
      <c r="R10" s="46"/>
      <c r="S10" s="46"/>
    </row>
    <row r="11" spans="1:30">
      <c r="A11" s="121"/>
      <c r="B11" s="9" t="s">
        <v>48</v>
      </c>
      <c r="C11" s="26" t="s">
        <v>49</v>
      </c>
      <c r="D11" s="3">
        <v>3</v>
      </c>
      <c r="E11" s="113" t="s">
        <v>14</v>
      </c>
      <c r="F11" s="114"/>
      <c r="G11" s="92"/>
      <c r="H11" s="15"/>
      <c r="I11" s="14"/>
      <c r="J11" s="3"/>
      <c r="K11" s="80"/>
      <c r="L11" s="81"/>
      <c r="M11" s="15"/>
      <c r="N11" s="76"/>
      <c r="O11" s="46"/>
      <c r="P11" s="46"/>
      <c r="Q11" s="49"/>
      <c r="R11" s="46"/>
      <c r="S11" s="46"/>
    </row>
    <row r="12" spans="1:30">
      <c r="A12" s="121"/>
      <c r="B12" s="122" t="s">
        <v>8</v>
      </c>
      <c r="C12" s="122"/>
      <c r="D12" s="34">
        <f>SUM(D5:D11)</f>
        <v>22</v>
      </c>
      <c r="E12" s="119"/>
      <c r="F12" s="120"/>
      <c r="G12" s="94"/>
      <c r="H12" s="122" t="s">
        <v>8</v>
      </c>
      <c r="I12" s="122"/>
      <c r="J12" s="34">
        <f>J5+J6+J7+J8+J9</f>
        <v>21</v>
      </c>
      <c r="K12" s="119"/>
      <c r="L12" s="120"/>
      <c r="M12" s="93"/>
      <c r="N12" s="77"/>
      <c r="Q12" s="56"/>
    </row>
    <row r="13" spans="1:30">
      <c r="A13" s="121"/>
      <c r="B13" s="122" t="s">
        <v>50</v>
      </c>
      <c r="C13" s="122"/>
      <c r="D13" s="122"/>
      <c r="E13" s="122"/>
      <c r="F13" s="122"/>
      <c r="G13" s="122"/>
      <c r="H13" s="122"/>
      <c r="I13" s="122"/>
      <c r="J13" s="17">
        <f>J4</f>
        <v>8</v>
      </c>
      <c r="K13" s="119"/>
      <c r="L13" s="120"/>
      <c r="M13" s="93"/>
      <c r="N13" s="78"/>
      <c r="O13" s="57"/>
      <c r="P13" s="57"/>
      <c r="Q13" s="58"/>
    </row>
    <row r="14" spans="1:30">
      <c r="B14" s="10"/>
      <c r="C14" s="10"/>
      <c r="D14" s="10"/>
      <c r="E14" s="10"/>
      <c r="F14" s="10"/>
      <c r="G14" s="10"/>
      <c r="H14" s="10"/>
      <c r="I14" s="10"/>
      <c r="K14" s="10"/>
    </row>
    <row r="15" spans="1:30">
      <c r="A15" s="121" t="s">
        <v>51</v>
      </c>
      <c r="B15" s="6" t="s">
        <v>52</v>
      </c>
      <c r="C15" s="24" t="s">
        <v>53</v>
      </c>
      <c r="D15" s="13">
        <v>3</v>
      </c>
      <c r="E15" s="113" t="s">
        <v>19</v>
      </c>
      <c r="F15" s="114"/>
      <c r="G15" s="92"/>
      <c r="H15" s="6" t="s">
        <v>54</v>
      </c>
      <c r="I15" s="25" t="s">
        <v>55</v>
      </c>
      <c r="J15" s="18">
        <v>3</v>
      </c>
      <c r="K15" s="113" t="s">
        <v>19</v>
      </c>
      <c r="L15" s="114"/>
      <c r="M15" s="35"/>
      <c r="N15" s="75"/>
      <c r="O15" s="66"/>
      <c r="P15" s="67" t="str">
        <f>T3</f>
        <v>Behaald</v>
      </c>
      <c r="Q15" s="68">
        <f>((SUMIF(E15:E24,T3,D15:D24))+(SUMIF(K15:K20,T3,J15:J20)))</f>
        <v>15</v>
      </c>
      <c r="R15" s="73"/>
      <c r="S15" s="46"/>
    </row>
    <row r="16" spans="1:30">
      <c r="A16" s="121"/>
      <c r="B16" s="6" t="s">
        <v>56</v>
      </c>
      <c r="C16" s="28" t="s">
        <v>57</v>
      </c>
      <c r="D16" s="13">
        <v>3</v>
      </c>
      <c r="E16" s="113" t="s">
        <v>25</v>
      </c>
      <c r="F16" s="114"/>
      <c r="G16" s="92"/>
      <c r="H16" s="6" t="s">
        <v>58</v>
      </c>
      <c r="I16" s="21" t="s">
        <v>59</v>
      </c>
      <c r="J16" s="3">
        <v>6</v>
      </c>
      <c r="K16" s="113" t="s">
        <v>25</v>
      </c>
      <c r="L16" s="114"/>
      <c r="M16" s="35"/>
      <c r="N16" s="127"/>
      <c r="O16" s="128" t="s">
        <v>18</v>
      </c>
      <c r="P16" s="48" t="str">
        <f>T4</f>
        <v>Huidig AJ</v>
      </c>
      <c r="Q16" s="61">
        <f>((SUMIF(E15:E24,T4,D15:D24))+(SUMIF(K15:K20,T4,J15:J20)))</f>
        <v>33</v>
      </c>
      <c r="R16" s="46"/>
      <c r="S16" s="46"/>
    </row>
    <row r="17" spans="1:21">
      <c r="A17" s="121"/>
      <c r="B17" s="6"/>
      <c r="C17" s="106" t="s">
        <v>60</v>
      </c>
      <c r="D17" s="107">
        <v>6</v>
      </c>
      <c r="E17" s="113" t="s">
        <v>19</v>
      </c>
      <c r="F17" s="114"/>
      <c r="G17" s="92"/>
      <c r="H17" s="6" t="s">
        <v>61</v>
      </c>
      <c r="I17" s="27" t="s">
        <v>62</v>
      </c>
      <c r="J17" s="3">
        <v>3</v>
      </c>
      <c r="K17" s="35" t="s">
        <v>19</v>
      </c>
      <c r="L17" s="96" t="s">
        <v>63</v>
      </c>
      <c r="M17" s="95"/>
      <c r="N17" s="127"/>
      <c r="O17" s="128"/>
      <c r="P17" s="51" t="str">
        <f>T5</f>
        <v>Huidig AJ + 1</v>
      </c>
      <c r="Q17" s="62">
        <f>((SUMIF(E15:E24,T5,D15:D24))+(SUMIF(K15:K20,T5,J15:J20)))</f>
        <v>21</v>
      </c>
      <c r="R17" s="46"/>
      <c r="S17" s="46"/>
    </row>
    <row r="18" spans="1:21">
      <c r="A18" s="121"/>
      <c r="B18" s="6" t="s">
        <v>64</v>
      </c>
      <c r="C18" s="22" t="s">
        <v>65</v>
      </c>
      <c r="D18" s="13">
        <v>3</v>
      </c>
      <c r="E18" s="113" t="s">
        <v>19</v>
      </c>
      <c r="F18" s="114"/>
      <c r="G18" s="92"/>
      <c r="H18" s="6" t="s">
        <v>66</v>
      </c>
      <c r="I18" s="21" t="s">
        <v>67</v>
      </c>
      <c r="J18" s="3">
        <v>3</v>
      </c>
      <c r="K18" s="113" t="s">
        <v>19</v>
      </c>
      <c r="L18" s="114"/>
      <c r="M18" s="35"/>
      <c r="N18" s="127"/>
      <c r="O18" s="128"/>
      <c r="P18" s="53" t="str">
        <f>T6</f>
        <v>Huidig AJ + 2</v>
      </c>
      <c r="Q18" s="63">
        <f>((SUMIF(E15:E24,T6,D15:D24))+(SUMIF(K15:K20,T6,J15:J20)))</f>
        <v>0</v>
      </c>
      <c r="R18" s="46"/>
      <c r="S18" s="46"/>
    </row>
    <row r="19" spans="1:21">
      <c r="A19" s="121"/>
      <c r="B19" s="6" t="s">
        <v>68</v>
      </c>
      <c r="C19" s="22" t="s">
        <v>69</v>
      </c>
      <c r="D19" s="13">
        <v>6</v>
      </c>
      <c r="E19" s="113" t="s">
        <v>25</v>
      </c>
      <c r="F19" s="114"/>
      <c r="G19" s="92"/>
      <c r="H19" s="6" t="s">
        <v>70</v>
      </c>
      <c r="I19" s="27" t="s">
        <v>71</v>
      </c>
      <c r="J19" s="3">
        <v>3</v>
      </c>
      <c r="K19" s="113" t="s">
        <v>19</v>
      </c>
      <c r="L19" s="114"/>
      <c r="M19" s="35"/>
      <c r="N19" s="127"/>
      <c r="O19" s="128"/>
      <c r="P19" s="55" t="str">
        <f>T7</f>
        <v>Huidig AJ + 3</v>
      </c>
      <c r="Q19" s="64">
        <f>((SUMIF(E15:E24,T7,D15:D24))+(SUMIF(K15:K20,T7,J15:J20)))</f>
        <v>0</v>
      </c>
      <c r="R19" s="46"/>
      <c r="S19" s="46"/>
    </row>
    <row r="20" spans="1:21">
      <c r="A20" s="121"/>
      <c r="B20" s="6" t="s">
        <v>72</v>
      </c>
      <c r="C20" s="22" t="s">
        <v>73</v>
      </c>
      <c r="D20" s="13">
        <v>3</v>
      </c>
      <c r="E20" s="113" t="s">
        <v>19</v>
      </c>
      <c r="F20" s="114"/>
      <c r="G20" s="92"/>
      <c r="H20" s="6" t="s">
        <v>74</v>
      </c>
      <c r="I20" s="30" t="s">
        <v>75</v>
      </c>
      <c r="J20" s="3">
        <v>12</v>
      </c>
      <c r="K20" s="113" t="s">
        <v>14</v>
      </c>
      <c r="L20" s="114"/>
      <c r="M20" s="35"/>
      <c r="N20" s="76"/>
      <c r="O20" s="46"/>
      <c r="P20" s="46"/>
      <c r="Q20" s="49"/>
      <c r="R20" s="46"/>
      <c r="S20" s="46"/>
      <c r="T20" s="59"/>
      <c r="U20" s="59"/>
    </row>
    <row r="21" spans="1:21">
      <c r="A21" s="121"/>
      <c r="B21" s="6" t="s">
        <v>76</v>
      </c>
      <c r="C21" s="22" t="s">
        <v>77</v>
      </c>
      <c r="D21" s="13">
        <v>3</v>
      </c>
      <c r="E21" s="113" t="s">
        <v>25</v>
      </c>
      <c r="F21" s="114"/>
      <c r="G21" s="92"/>
      <c r="H21" s="8"/>
      <c r="I21" s="14"/>
      <c r="J21" s="105"/>
      <c r="K21" s="113"/>
      <c r="L21" s="114"/>
      <c r="M21" s="103"/>
      <c r="N21" s="76"/>
      <c r="O21" s="46"/>
      <c r="P21" s="46"/>
      <c r="Q21" s="49"/>
      <c r="R21" s="46"/>
      <c r="S21" s="46"/>
    </row>
    <row r="22" spans="1:21">
      <c r="A22" s="121"/>
      <c r="B22" s="6" t="s">
        <v>78</v>
      </c>
      <c r="C22" s="22" t="s">
        <v>79</v>
      </c>
      <c r="D22" s="13">
        <v>3</v>
      </c>
      <c r="E22" s="113" t="s">
        <v>25</v>
      </c>
      <c r="F22" s="114"/>
      <c r="G22" s="92"/>
      <c r="H22" s="9"/>
      <c r="I22" s="7"/>
      <c r="J22" s="3"/>
      <c r="K22" s="115"/>
      <c r="L22" s="116"/>
      <c r="M22" s="3"/>
      <c r="N22" s="76"/>
      <c r="O22" s="46"/>
      <c r="P22" s="46"/>
      <c r="Q22" s="49"/>
      <c r="R22" s="46"/>
      <c r="S22" s="46"/>
    </row>
    <row r="23" spans="1:21">
      <c r="A23" s="121"/>
      <c r="B23" s="8"/>
      <c r="C23" s="19" t="s">
        <v>80</v>
      </c>
      <c r="D23" s="13">
        <v>3</v>
      </c>
      <c r="E23" s="35" t="s">
        <v>14</v>
      </c>
      <c r="F23" s="95" t="s">
        <v>81</v>
      </c>
      <c r="G23" s="92"/>
      <c r="H23" s="9"/>
      <c r="I23" s="7"/>
      <c r="J23" s="3"/>
      <c r="K23" s="116"/>
      <c r="L23" s="117"/>
      <c r="M23" s="3"/>
      <c r="N23" s="77"/>
      <c r="Q23" s="56"/>
    </row>
    <row r="24" spans="1:21">
      <c r="A24" s="121"/>
      <c r="B24" s="97" t="str">
        <f>H17</f>
        <v>MBR70A</v>
      </c>
      <c r="C24" s="108" t="s">
        <v>82</v>
      </c>
      <c r="D24" s="107">
        <v>6</v>
      </c>
      <c r="E24" s="113" t="s">
        <v>19</v>
      </c>
      <c r="F24" s="114"/>
      <c r="G24" s="103"/>
      <c r="H24" s="9"/>
      <c r="I24" s="7"/>
      <c r="J24" s="3"/>
      <c r="K24" s="18"/>
      <c r="L24" s="85"/>
      <c r="M24" s="3"/>
      <c r="N24" s="77"/>
      <c r="Q24" s="56"/>
    </row>
    <row r="25" spans="1:21">
      <c r="A25" s="121"/>
      <c r="B25" s="122" t="s">
        <v>8</v>
      </c>
      <c r="C25" s="122"/>
      <c r="D25" s="34">
        <f>((SUM(D15:D22))+(SUMIF(F23,Blad1!A1,D23))+(SUMIF(L17,Blad1!A1,D24)))</f>
        <v>33</v>
      </c>
      <c r="E25" s="119"/>
      <c r="F25" s="120"/>
      <c r="G25" s="94"/>
      <c r="H25" s="122" t="s">
        <v>8</v>
      </c>
      <c r="I25" s="122"/>
      <c r="J25" s="5">
        <f>((SUM(J15:J16,J18:J20))+(SUMIF(F23,Blad1!A2,J21))+(SUMIF(L17,Blad1!A2,J17)))</f>
        <v>30</v>
      </c>
      <c r="K25" s="119"/>
      <c r="L25" s="148"/>
      <c r="M25" s="93"/>
      <c r="N25" s="78"/>
      <c r="O25" s="57"/>
      <c r="P25" s="57"/>
      <c r="Q25" s="58"/>
    </row>
    <row r="26" spans="1:21">
      <c r="B26" s="10"/>
      <c r="C26" s="10"/>
      <c r="D26" s="10"/>
      <c r="E26" s="10"/>
      <c r="F26" s="10"/>
      <c r="G26" s="10"/>
      <c r="H26" s="10"/>
      <c r="I26" s="10"/>
      <c r="K26" s="10"/>
    </row>
    <row r="27" spans="1:21">
      <c r="A27" s="121" t="s">
        <v>83</v>
      </c>
      <c r="B27" s="9" t="s">
        <v>84</v>
      </c>
      <c r="C27" s="25" t="s">
        <v>85</v>
      </c>
      <c r="D27" s="13">
        <v>3</v>
      </c>
      <c r="E27" s="113" t="s">
        <v>25</v>
      </c>
      <c r="F27" s="114"/>
      <c r="G27" s="92"/>
      <c r="H27" s="9" t="s">
        <v>86</v>
      </c>
      <c r="I27" s="21" t="s">
        <v>87</v>
      </c>
      <c r="J27" s="3">
        <v>3</v>
      </c>
      <c r="K27" s="113" t="s">
        <v>14</v>
      </c>
      <c r="L27" s="114"/>
      <c r="M27" s="35"/>
      <c r="N27" s="75"/>
      <c r="O27" s="66"/>
      <c r="P27" s="67" t="str">
        <f>T3</f>
        <v>Behaald</v>
      </c>
      <c r="Q27" s="68">
        <f>((SUMIF(E27:E29,T3,D27:D29))+(SUMIF(K27:K32,T3,J27:J32)))</f>
        <v>3</v>
      </c>
      <c r="R27" s="73"/>
      <c r="S27" s="46"/>
    </row>
    <row r="28" spans="1:21">
      <c r="A28" s="121"/>
      <c r="B28" s="9" t="s">
        <v>88</v>
      </c>
      <c r="C28" s="32" t="s">
        <v>89</v>
      </c>
      <c r="D28" s="13">
        <v>3</v>
      </c>
      <c r="E28" s="35" t="s">
        <v>25</v>
      </c>
      <c r="F28" s="95" t="s">
        <v>63</v>
      </c>
      <c r="G28" s="95"/>
      <c r="H28" s="9"/>
      <c r="I28" s="14" t="s">
        <v>90</v>
      </c>
      <c r="J28" s="3">
        <v>3</v>
      </c>
      <c r="K28" s="35" t="s">
        <v>25</v>
      </c>
      <c r="L28" s="96" t="s">
        <v>63</v>
      </c>
      <c r="M28" s="95"/>
      <c r="N28" s="127"/>
      <c r="O28" s="128" t="s">
        <v>18</v>
      </c>
      <c r="P28" s="48" t="str">
        <f>T4</f>
        <v>Huidig AJ</v>
      </c>
      <c r="Q28" s="61">
        <f>((SUMIF(E27:E29,T4,D27:D29))+(SUMIF(K27:K32,T4,J27:J32)))</f>
        <v>0</v>
      </c>
      <c r="R28" s="46"/>
      <c r="S28" s="46"/>
    </row>
    <row r="29" spans="1:21">
      <c r="A29" s="121"/>
      <c r="B29" s="9" t="s">
        <v>91</v>
      </c>
      <c r="C29" s="30" t="s">
        <v>92</v>
      </c>
      <c r="D29" s="111">
        <v>24</v>
      </c>
      <c r="E29" s="113" t="s">
        <v>31</v>
      </c>
      <c r="F29" s="114"/>
      <c r="G29" s="92"/>
      <c r="H29" s="9" t="s">
        <v>93</v>
      </c>
      <c r="I29" s="21" t="s">
        <v>94</v>
      </c>
      <c r="J29" s="3">
        <v>3</v>
      </c>
      <c r="K29" s="113" t="s">
        <v>25</v>
      </c>
      <c r="L29" s="114"/>
      <c r="M29" s="35"/>
      <c r="N29" s="127"/>
      <c r="O29" s="128"/>
      <c r="P29" s="51" t="str">
        <f>T5</f>
        <v>Huidig AJ + 1</v>
      </c>
      <c r="Q29" s="62">
        <f>((SUMIF(E27:E29,T5,D27:D29))+(SUMIF(K27:K32,T5,J27:J32)))</f>
        <v>24</v>
      </c>
      <c r="R29" s="46"/>
      <c r="S29" s="46"/>
    </row>
    <row r="30" spans="1:21">
      <c r="A30" s="121"/>
      <c r="B30" s="9"/>
      <c r="C30" s="88" t="str">
        <f>I28</f>
        <v>VerdiepingsOPO *</v>
      </c>
      <c r="D30" s="87">
        <f>J28</f>
        <v>3</v>
      </c>
      <c r="E30" s="91" t="str">
        <f>K28</f>
        <v>Huidig AJ + 1</v>
      </c>
      <c r="F30" s="89" t="s">
        <v>81</v>
      </c>
      <c r="G30" s="102"/>
      <c r="H30" s="9" t="s">
        <v>95</v>
      </c>
      <c r="I30" s="32" t="s">
        <v>96</v>
      </c>
      <c r="J30" s="3">
        <v>6</v>
      </c>
      <c r="K30" s="35" t="s">
        <v>31</v>
      </c>
      <c r="L30" s="96" t="s">
        <v>81</v>
      </c>
      <c r="M30" s="95"/>
      <c r="N30" s="127"/>
      <c r="O30" s="128"/>
      <c r="P30" s="53" t="str">
        <f>T6</f>
        <v>Huidig AJ + 2</v>
      </c>
      <c r="Q30" s="63">
        <f>((SUMIF(E27:E29,T6,D27:D29))+(SUMIF(K27:K32,T6,J27:J32)))</f>
        <v>33</v>
      </c>
      <c r="R30" s="46"/>
      <c r="S30" s="46"/>
    </row>
    <row r="31" spans="1:21">
      <c r="A31" s="121"/>
      <c r="B31" s="97" t="str">
        <f>H30</f>
        <v>MBR80A</v>
      </c>
      <c r="C31" s="88" t="str">
        <f>I30</f>
        <v xml:space="preserve">Bachelorproject deel II* </v>
      </c>
      <c r="D31" s="87">
        <f>J30</f>
        <v>6</v>
      </c>
      <c r="E31" s="91" t="str">
        <f>K30</f>
        <v>Huidig AJ + 2</v>
      </c>
      <c r="F31" s="89" t="s">
        <v>81</v>
      </c>
      <c r="G31" s="102"/>
      <c r="H31" s="9" t="s">
        <v>97</v>
      </c>
      <c r="I31" s="33" t="s">
        <v>98</v>
      </c>
      <c r="J31" s="3">
        <v>12</v>
      </c>
      <c r="K31" s="113" t="s">
        <v>25</v>
      </c>
      <c r="L31" s="114"/>
      <c r="M31" s="35"/>
      <c r="N31" s="127"/>
      <c r="O31" s="128"/>
      <c r="P31" s="55" t="str">
        <f>T7</f>
        <v>Huidig AJ + 3</v>
      </c>
      <c r="Q31" s="64">
        <f>((SUMIF(E27:E29,T7,D27:D29))+(SUMIF(K27:K32,T7,J27:J32)))</f>
        <v>0</v>
      </c>
      <c r="R31" s="46"/>
      <c r="S31" s="46"/>
    </row>
    <row r="32" spans="1:21">
      <c r="A32" s="121"/>
      <c r="B32" s="97" t="str">
        <f>H32</f>
        <v>MBR82A</v>
      </c>
      <c r="C32" s="112" t="str">
        <f>I32</f>
        <v xml:space="preserve">PIW * </v>
      </c>
      <c r="D32" s="87">
        <f>J32</f>
        <v>3</v>
      </c>
      <c r="E32" s="90" t="str">
        <f>K32</f>
        <v>Huidig AJ + 2</v>
      </c>
      <c r="F32" s="60" t="s">
        <v>81</v>
      </c>
      <c r="G32" s="103"/>
      <c r="H32" s="9" t="s">
        <v>99</v>
      </c>
      <c r="I32" s="31" t="s">
        <v>100</v>
      </c>
      <c r="J32" s="3">
        <v>3</v>
      </c>
      <c r="K32" s="35" t="s">
        <v>31</v>
      </c>
      <c r="L32" s="96" t="s">
        <v>81</v>
      </c>
      <c r="M32" s="95"/>
      <c r="N32" s="77"/>
      <c r="Q32" s="56"/>
    </row>
    <row r="33" spans="1:17">
      <c r="A33" s="121"/>
      <c r="B33" s="9"/>
      <c r="C33" s="7"/>
      <c r="D33" s="87"/>
      <c r="E33" s="82"/>
      <c r="F33" s="83"/>
      <c r="G33" s="104"/>
      <c r="H33" s="9"/>
      <c r="I33" s="84" t="str">
        <f>C28</f>
        <v xml:space="preserve">Bachelorproject deel I* </v>
      </c>
      <c r="J33" s="86">
        <f>D28</f>
        <v>3</v>
      </c>
      <c r="K33" s="90" t="str">
        <f>E28</f>
        <v>Huidig AJ + 1</v>
      </c>
      <c r="L33" s="60" t="s">
        <v>63</v>
      </c>
      <c r="M33" s="103"/>
      <c r="N33" s="77"/>
      <c r="Q33" s="56"/>
    </row>
    <row r="34" spans="1:17">
      <c r="A34" s="121"/>
      <c r="B34" s="122" t="s">
        <v>8</v>
      </c>
      <c r="C34" s="122"/>
      <c r="D34" s="34">
        <f>((D27+D29))+(SUMIF(F28,Blad1!A1,D28))+(SUMIF(L28,Blad1!A1,D30)+(SUMIF(L30,Blad1!A1,D31)+(SUMIF(L32,Blad1!A1,D32))))</f>
        <v>36</v>
      </c>
      <c r="E34" s="119"/>
      <c r="F34" s="120"/>
      <c r="G34" s="94"/>
      <c r="H34" s="122" t="s">
        <v>8</v>
      </c>
      <c r="I34" s="122"/>
      <c r="J34" s="5">
        <f>((J27+J29+J31)+(SUMIF(F28,Blad1!A2,J33))+(SUMIF(L28,Blad1!A2,J28))+ (SUMIF(L30,Blad1!A2,J30))+(SUMIF(L32,Blad1!A2,J32)))</f>
        <v>24</v>
      </c>
      <c r="K34" s="119"/>
      <c r="L34" s="148"/>
      <c r="M34" s="93"/>
      <c r="N34" s="78"/>
      <c r="O34" s="57"/>
      <c r="P34" s="57"/>
      <c r="Q34" s="58"/>
    </row>
    <row r="35" spans="1:17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7" ht="15" customHeight="1">
      <c r="B36" s="141" t="s">
        <v>101</v>
      </c>
      <c r="C36" s="142"/>
      <c r="D36" s="142"/>
      <c r="E36" s="142"/>
      <c r="F36" s="142"/>
      <c r="G36" s="143"/>
      <c r="H36" s="144" t="s">
        <v>102</v>
      </c>
      <c r="I36" s="145"/>
      <c r="J36" s="145"/>
      <c r="K36" s="145"/>
      <c r="L36" s="145"/>
      <c r="M36" s="145"/>
    </row>
    <row r="37" spans="1:17" ht="15" customHeight="1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7">
      <c r="B38" s="72"/>
      <c r="C38" s="72" t="str">
        <f>T3</f>
        <v>Behaald</v>
      </c>
      <c r="D38" s="72">
        <f ca="1">(SUMIF(E5:F11,T3,D5:D11)+SUMIF(E15:F22,T3,D15:D22)+SUMIF(E27,T3,D27)+SUMIF(E29,T3,D29)+SUMIF(E24,T3,D24))+SUMIFS(D23,E23,T3, F23,Blad1!A1)+SUMIFS(D28,E28,T3, F28,Blad1!A1)++SUMIFS(J17,K17,T3, L17,Blad1!A1)+SUMIFS(J28,K28,T3, L28,Blad1!A1)+SUMIFS(J30,K30,T3, L30,Blad1!A1)+SUMIFS(J32,K32,T3, L32,Blad1!A1)</f>
        <v>19</v>
      </c>
      <c r="E38" s="60">
        <f>SUMIF(F23,Blad1!A2,D23)+SUMIF(F28,Blad1!A2,D28)</f>
        <v>3</v>
      </c>
      <c r="H38" s="72"/>
      <c r="I38" s="72" t="str">
        <f>T3</f>
        <v>Behaald</v>
      </c>
      <c r="J38" s="72">
        <f ca="1">(SUMIF(K4:L9,T3,J4:J9)+SUMIF(K15:L16,T3,J15:J16)+SUMIF(K18:L20,T3,J18:J20)+SUMIF(K27,T3,J27)+SUMIF(K29,T3,J29)+SUMIF(K31,T3,J31))+SUMIFS(J17,K17,T3, L17,Blad1!A2)+SUMIFS(J28,K28,T3, L28,Blad1!A2)+SUMIFS(J30,K30,T3, L30,Blad1!A2)+SUMIFS(J32,K32,T3, L32,Blad1!A2)+SUMIFS(D23,E23,T3, F23,Blad1!A2)+SUMIFS(D28,E28,T3, F28,Blad1!A2)</f>
        <v>38</v>
      </c>
      <c r="K38" s="60">
        <f>SUMIF(L17,Blad1!A1,J17)+SUMIF(L28,Blad1!A1,J28)+SUMIF(L30,Blad1!A1,J30)+SUMIF(L32,Blad1!A1,J32)</f>
        <v>9</v>
      </c>
    </row>
    <row r="39" spans="1:17">
      <c r="B39" s="126" t="s">
        <v>18</v>
      </c>
      <c r="C39" s="42" t="str">
        <f>T4</f>
        <v>Huidig AJ</v>
      </c>
      <c r="D39" s="42">
        <f ca="1">(SUMIF(E5:F11,T4,D5:D11)+SUMIF(E15:F22,T4,D15:D22)+SUMIF(E27,T4,D27)+SUMIF(E29,T4,D29)+SUMIF(E24,T4,D24))+SUMIFS(D23,E23,T4, F23,Blad1!A1)+SUMIFS(D28,E28,T4, F28,Blad1!A1)++SUMIFS(J17,K17,T4, L17,Blad1!A1)+SUMIFS(J28,K28,T4, L28,Blad1!A1)+SUMIFS(J30,K30,T4, L30,Blad1!A1)+SUMIFS(J32,K32,T4, L32,Blad1!A1)</f>
        <v>27</v>
      </c>
      <c r="E39" s="60"/>
      <c r="H39" s="126" t="s">
        <v>18</v>
      </c>
      <c r="I39" s="42" t="str">
        <f>T4</f>
        <v>Huidig AJ</v>
      </c>
      <c r="J39" s="42">
        <f ca="1">(SUMIF(K4:L9,T4,J4:J9)+SUMIF(K15:L16,T4,J15:J16)+SUMIF(K18:L20,T4,J18:J20)+SUMIF(K27,T4,J27)+SUMIF(K29,T4,J29)+SUMIF(K31,T4,J31))+SUMIFS(J17,K17,T4, L17,Blad1!A2)+SUMIFS(J28,K28,T4, L28,Blad1!A2)+SUMIFS(J30,K30,T4, L30,Blad1!A2)+SUMIFS(J32,K32,T4, L32,Blad1!A2)+SUMIFS(D23,E23,T4, F23,Blad1!A2)+SUMIFS(D28,E28,T4, F28,Blad1!A2)</f>
        <v>18</v>
      </c>
      <c r="K39" s="60"/>
    </row>
    <row r="40" spans="1:17">
      <c r="B40" s="126"/>
      <c r="C40" s="43" t="str">
        <f>T5</f>
        <v>Huidig AJ + 1</v>
      </c>
      <c r="D40" s="43">
        <f ca="1">(SUMIF(E5:F11,T5,D5:D11)+SUMIF(E15:F22,T5,D15:D22)+SUMIF(E27,T5,D27)+SUMIF(E29,T5,D29)+SUMIF(E24,T5,D24))+SUMIFS(D23,E23,T5, F23,Blad1!A1)+SUMIFS(D28,E28,T5, F28,Blad1!A1)++SUMIFS(J17,K17,T5, L17,Blad1!A1)+SUMIFS(J28,K28,T5, L28,Blad1!A1)+SUMIFS(J30,K30,T5, L30,Blad1!A1)+SUMIFS(J32,K32,T5, L32,Blad1!A1)</f>
        <v>18</v>
      </c>
      <c r="E40" s="60"/>
      <c r="H40" s="126"/>
      <c r="I40" s="43" t="str">
        <f>T5</f>
        <v>Huidig AJ + 1</v>
      </c>
      <c r="J40" s="43">
        <f ca="1">(SUMIF(K4:L9,T5,J4:J9)+SUMIF(K15:L16,T5,J15:J16)+SUMIF(K18:L20,T5,J18:J20)+SUMIF(K27,T5,J27)+SUMIF(K29,T5,J29)+SUMIF(K31,T5,J31))+SUMIFS(J17,K17,T5, L17,Blad1!A2)+SUMIFS(J28,K28,T5, L28,Blad1!A2)+SUMIFS(J30,K30,T5, L30,Blad1!A2)+SUMIFS(J32,K32,T5, L32,Blad1!A2)+SUMIFS(D23,E23,T5, F23,Blad1!A2)+SUMIFS(D28,E28,T5, F28,Blad1!A2)</f>
        <v>27</v>
      </c>
      <c r="K40" s="60"/>
    </row>
    <row r="41" spans="1:17">
      <c r="B41" s="126"/>
      <c r="C41" s="44" t="str">
        <f>T6</f>
        <v>Huidig AJ + 2</v>
      </c>
      <c r="D41" s="44">
        <f ca="1">(SUMIF(E5:F11,T6,D5:D11)+SUMIF(E15:F22,T6,D15:D22)+SUMIF(E27,T6,D27)+SUMIF(E29,T6,D29)+SUMIF(E24,T6,D24))+SUMIFS(D23,E23,T6, F23,Blad1!A1)+SUMIFS(D28,E28,T6, F28,Blad1!A1)++SUMIFS(J17,K17,T6, L17,Blad1!A1)+SUMIFS(J28,K28,T6, L28,Blad1!A1)+SUMIFS(J30,K30,T6, L30,Blad1!A1)+SUMIFS(J32,K32,T6, L32,Blad1!A1)</f>
        <v>33</v>
      </c>
      <c r="E41" s="60"/>
      <c r="H41" s="126"/>
      <c r="I41" s="44" t="str">
        <f>T6</f>
        <v>Huidig AJ + 2</v>
      </c>
      <c r="J41" s="44">
        <f ca="1">(SUMIF(K4:L9,T6,J4:J9)+SUMIF(K15:L16,T6,J15:J16)+SUMIF(K18:L20,T6,J18:J20)+SUMIF(K27,T6,J27)+SUMIF(K29,T6,J29)+SUMIF(K31,T6,J31))+SUMIFS(J17,K17,T6, L17,Blad1!A2)+SUMIFS(J28,K28,T6, L28,Blad1!A2)+SUMIFS(J30,K30,T6, L30,Blad1!A2)+SUMIFS(J32,K32,T6, L32,Blad1!A2)+SUMIFS(D23,E23,T6, F23,Blad1!A2)+SUMIFS(D28,E28,T6, F28,Blad1!A2)</f>
        <v>0</v>
      </c>
      <c r="K41" s="60"/>
    </row>
    <row r="42" spans="1:17">
      <c r="B42" s="126"/>
      <c r="C42" s="45" t="str">
        <f>T7</f>
        <v>Huidig AJ + 3</v>
      </c>
      <c r="D42" s="45">
        <f ca="1">(SUMIF(E5:F11,T7,D5:D11)+SUMIF(E15:F22,T7,D15:D22)+SUMIF(E27,T7,D27)+SUMIF(E29,T7,D29)+SUMIF(E24,T7,D24))+SUMIFS(D23,E23,T7, F23,Blad1!A1)+SUMIFS(D28,E28,T7, F28,Blad1!A1)++SUMIFS(J17,K17,T7, L17,Blad1!A1)+SUMIFS(J28,K28,T7, L28,Blad1!A1)+SUMIFS(J30,K30,T7, L30,Blad1!A1)+SUMIFS(J32,K32,T7, L32,Blad1!A1)</f>
        <v>0</v>
      </c>
      <c r="E42" s="60"/>
      <c r="H42" s="126"/>
      <c r="I42" s="45" t="str">
        <f>T7</f>
        <v>Huidig AJ + 3</v>
      </c>
      <c r="J42" s="45">
        <f ca="1">(SUMIF(K4:L9,T7,J4:J9)+SUMIF(K15:L16,T7,J15:J16)+SUMIF(K18:L20,T7,J18:J20)+SUMIF(K27,T7,J27)+SUMIF(K29,T7,J29)+SUMIF(K31,T7,J31))+SUMIFS(J17,K17,T7, L17,Blad1!A2)+SUMIFS(J28,K28,T7, L28,Blad1!A2)++SUMIFS(J30,K30,T7, L30,Blad1!A2)+SUMIFS(J32,K32,T7, L32,Blad1!A2)+SUMIFS(D23,E23,T7, F23,Blad1!A2)+SUMIFS(D28,E28,T7, F28,Blad1!A2)</f>
        <v>0</v>
      </c>
      <c r="K42" s="60"/>
    </row>
  </sheetData>
  <sheetProtection algorithmName="SHA-512" hashValue="Q5fniJGdldEli2zTdGFZGOIWA4Ah4LUf7gtd3nqizZMwPI1Y8TVquylC2wJXZcqkGBLh387YhzhS/i0I1H4SfQ==" saltValue="vn+ahwmAD0u5VDOwFz1rXw==" spinCount="100000" sheet="1" objects="1" scenarios="1"/>
  <mergeCells count="74">
    <mergeCell ref="O16:O19"/>
    <mergeCell ref="O28:O31"/>
    <mergeCell ref="N16:N19"/>
    <mergeCell ref="N28:N31"/>
    <mergeCell ref="K4:L4"/>
    <mergeCell ref="K5:L5"/>
    <mergeCell ref="K6:L6"/>
    <mergeCell ref="K21:L21"/>
    <mergeCell ref="B36:G36"/>
    <mergeCell ref="H36:M36"/>
    <mergeCell ref="H39:H42"/>
    <mergeCell ref="B39:B42"/>
    <mergeCell ref="E4:H4"/>
    <mergeCell ref="K9:L9"/>
    <mergeCell ref="K10:L10"/>
    <mergeCell ref="K13:L13"/>
    <mergeCell ref="K25:L25"/>
    <mergeCell ref="K34:L34"/>
    <mergeCell ref="E15:F15"/>
    <mergeCell ref="E16:F16"/>
    <mergeCell ref="E17:F17"/>
    <mergeCell ref="E18:F18"/>
    <mergeCell ref="E19:F19"/>
    <mergeCell ref="E20:F20"/>
    <mergeCell ref="X3:X7"/>
    <mergeCell ref="S4:S7"/>
    <mergeCell ref="N5:N8"/>
    <mergeCell ref="O5:O8"/>
    <mergeCell ref="Z2:AD2"/>
    <mergeCell ref="Z3:AD7"/>
    <mergeCell ref="V3:V7"/>
    <mergeCell ref="W3:W7"/>
    <mergeCell ref="N2:Q2"/>
    <mergeCell ref="R2:U2"/>
    <mergeCell ref="A15:A25"/>
    <mergeCell ref="B25:C25"/>
    <mergeCell ref="H25:I25"/>
    <mergeCell ref="A4:A13"/>
    <mergeCell ref="B12:C12"/>
    <mergeCell ref="H12:I12"/>
    <mergeCell ref="B13:I13"/>
    <mergeCell ref="E5:F5"/>
    <mergeCell ref="E6:F6"/>
    <mergeCell ref="E7:F7"/>
    <mergeCell ref="E8:F8"/>
    <mergeCell ref="E9:F9"/>
    <mergeCell ref="E10:F10"/>
    <mergeCell ref="E11:F11"/>
    <mergeCell ref="E12:F12"/>
    <mergeCell ref="E25:F25"/>
    <mergeCell ref="A27:A34"/>
    <mergeCell ref="B34:C34"/>
    <mergeCell ref="H34:I34"/>
    <mergeCell ref="E27:F27"/>
    <mergeCell ref="E29:F29"/>
    <mergeCell ref="E34:F34"/>
    <mergeCell ref="B2:C2"/>
    <mergeCell ref="H2:I2"/>
    <mergeCell ref="K12:L12"/>
    <mergeCell ref="K7:L7"/>
    <mergeCell ref="K8:L8"/>
    <mergeCell ref="E21:F21"/>
    <mergeCell ref="E22:F22"/>
    <mergeCell ref="K15:L15"/>
    <mergeCell ref="K16:L16"/>
    <mergeCell ref="K31:L31"/>
    <mergeCell ref="K18:L18"/>
    <mergeCell ref="K19:L19"/>
    <mergeCell ref="K20:L20"/>
    <mergeCell ref="K27:L27"/>
    <mergeCell ref="K29:L29"/>
    <mergeCell ref="K22:L22"/>
    <mergeCell ref="K23:L23"/>
    <mergeCell ref="E24:F24"/>
  </mergeCells>
  <phoneticPr fontId="8" type="noConversion"/>
  <conditionalFormatting sqref="B39">
    <cfRule type="cellIs" dxfId="227" priority="268" operator="equal">
      <formula>$T$6</formula>
    </cfRule>
    <cfRule type="cellIs" dxfId="226" priority="269" operator="equal">
      <formula>$T$4</formula>
    </cfRule>
    <cfRule type="cellIs" dxfId="225" priority="270" operator="equal">
      <formula>$T$5</formula>
    </cfRule>
    <cfRule type="cellIs" dxfId="224" priority="267" operator="equal">
      <formula>$T$7</formula>
    </cfRule>
  </conditionalFormatting>
  <conditionalFormatting sqref="C4">
    <cfRule type="expression" dxfId="223" priority="281">
      <formula>$K$4=$T$3</formula>
    </cfRule>
  </conditionalFormatting>
  <conditionalFormatting sqref="C5">
    <cfRule type="expression" dxfId="222" priority="370">
      <formula>$E$5=$T$3</formula>
    </cfRule>
  </conditionalFormatting>
  <conditionalFormatting sqref="C6">
    <cfRule type="expression" dxfId="221" priority="371">
      <formula>$E$6=$T$3</formula>
    </cfRule>
  </conditionalFormatting>
  <conditionalFormatting sqref="C7">
    <cfRule type="expression" dxfId="220" priority="372">
      <formula>$E$7=$T$3</formula>
    </cfRule>
  </conditionalFormatting>
  <conditionalFormatting sqref="C8">
    <cfRule type="expression" dxfId="219" priority="373">
      <formula>$E$8=$T$3</formula>
    </cfRule>
  </conditionalFormatting>
  <conditionalFormatting sqref="C9">
    <cfRule type="expression" dxfId="218" priority="374">
      <formula>$E$9=$T$3</formula>
    </cfRule>
  </conditionalFormatting>
  <conditionalFormatting sqref="C10">
    <cfRule type="expression" dxfId="217" priority="375">
      <formula>$E$10=$T$3</formula>
    </cfRule>
  </conditionalFormatting>
  <conditionalFormatting sqref="C11">
    <cfRule type="expression" dxfId="216" priority="376">
      <formula>$E$11=$T$3</formula>
    </cfRule>
  </conditionalFormatting>
  <conditionalFormatting sqref="C15">
    <cfRule type="expression" dxfId="215" priority="377">
      <formula>$E$15=$T$3</formula>
    </cfRule>
  </conditionalFormatting>
  <conditionalFormatting sqref="C16">
    <cfRule type="expression" dxfId="214" priority="378">
      <formula>$E$16=$T$3</formula>
    </cfRule>
  </conditionalFormatting>
  <conditionalFormatting sqref="C17">
    <cfRule type="expression" dxfId="213" priority="379">
      <formula>$E$17=$T$3</formula>
    </cfRule>
  </conditionalFormatting>
  <conditionalFormatting sqref="C18">
    <cfRule type="expression" dxfId="212" priority="380">
      <formula>$E$18=$T$3</formula>
    </cfRule>
  </conditionalFormatting>
  <conditionalFormatting sqref="C19">
    <cfRule type="expression" dxfId="211" priority="381">
      <formula>$E$19=$T$3</formula>
    </cfRule>
  </conditionalFormatting>
  <conditionalFormatting sqref="C20">
    <cfRule type="expression" dxfId="210" priority="382">
      <formula>$E$20=$T$3</formula>
    </cfRule>
  </conditionalFormatting>
  <conditionalFormatting sqref="C21">
    <cfRule type="expression" dxfId="209" priority="383">
      <formula>$E$21=$T$3</formula>
    </cfRule>
  </conditionalFormatting>
  <conditionalFormatting sqref="C22">
    <cfRule type="expression" dxfId="208" priority="384">
      <formula>$E$22=$T$3</formula>
    </cfRule>
  </conditionalFormatting>
  <conditionalFormatting sqref="C23">
    <cfRule type="expression" dxfId="207" priority="386">
      <formula>$E$23=$T$3</formula>
    </cfRule>
  </conditionalFormatting>
  <conditionalFormatting sqref="C24">
    <cfRule type="expression" dxfId="206" priority="8">
      <formula>$E$19=$T$3</formula>
    </cfRule>
  </conditionalFormatting>
  <conditionalFormatting sqref="C27">
    <cfRule type="expression" dxfId="205" priority="387">
      <formula>$E$27=$T$3</formula>
    </cfRule>
  </conditionalFormatting>
  <conditionalFormatting sqref="C28">
    <cfRule type="expression" dxfId="204" priority="389">
      <formula>$E$28=$T$3</formula>
    </cfRule>
  </conditionalFormatting>
  <conditionalFormatting sqref="C29">
    <cfRule type="expression" dxfId="203" priority="390">
      <formula>$E$29=$T$3</formula>
    </cfRule>
  </conditionalFormatting>
  <conditionalFormatting sqref="C30">
    <cfRule type="expression" dxfId="202" priority="174">
      <formula>$K$28=$T$3</formula>
    </cfRule>
  </conditionalFormatting>
  <conditionalFormatting sqref="C31">
    <cfRule type="expression" dxfId="201" priority="302">
      <formula>$K$30=$T$3</formula>
    </cfRule>
  </conditionalFormatting>
  <conditionalFormatting sqref="C32">
    <cfRule type="expression" dxfId="200" priority="172">
      <formula>$K$32=$T$3</formula>
    </cfRule>
  </conditionalFormatting>
  <conditionalFormatting sqref="E5:E11">
    <cfRule type="cellIs" dxfId="199" priority="369" operator="equal">
      <formula>$T$5</formula>
    </cfRule>
    <cfRule type="cellIs" dxfId="198" priority="262" operator="equal">
      <formula>$T$3</formula>
    </cfRule>
    <cfRule type="cellIs" dxfId="197" priority="368" operator="equal">
      <formula>$T$4</formula>
    </cfRule>
    <cfRule type="cellIs" dxfId="196" priority="367" operator="equal">
      <formula>$T$6</formula>
    </cfRule>
    <cfRule type="cellIs" dxfId="195" priority="366" operator="equal">
      <formula>$T$7</formula>
    </cfRule>
  </conditionalFormatting>
  <conditionalFormatting sqref="E15:E22">
    <cfRule type="cellIs" dxfId="194" priority="101" operator="equal">
      <formula>$T$3</formula>
    </cfRule>
    <cfRule type="cellIs" dxfId="193" priority="102" operator="equal">
      <formula>$T$7</formula>
    </cfRule>
    <cfRule type="cellIs" dxfId="192" priority="103" operator="equal">
      <formula>$T$6</formula>
    </cfRule>
    <cfRule type="cellIs" dxfId="191" priority="104" operator="equal">
      <formula>$T$4</formula>
    </cfRule>
    <cfRule type="cellIs" dxfId="190" priority="105" operator="equal">
      <formula>$T$5</formula>
    </cfRule>
  </conditionalFormatting>
  <conditionalFormatting sqref="E23">
    <cfRule type="cellIs" dxfId="189" priority="161" operator="equal">
      <formula>$T$5</formula>
    </cfRule>
    <cfRule type="cellIs" dxfId="188" priority="158" operator="equal">
      <formula>$T$7</formula>
    </cfRule>
    <cfRule type="cellIs" dxfId="187" priority="159" operator="equal">
      <formula>$T$6</formula>
    </cfRule>
    <cfRule type="cellIs" dxfId="186" priority="160" operator="equal">
      <formula>$T$4</formula>
    </cfRule>
    <cfRule type="cellIs" dxfId="185" priority="157" operator="equal">
      <formula>$T$3</formula>
    </cfRule>
  </conditionalFormatting>
  <conditionalFormatting sqref="E24">
    <cfRule type="cellIs" dxfId="184" priority="3" operator="equal">
      <formula>$T$3</formula>
    </cfRule>
    <cfRule type="cellIs" dxfId="183" priority="7" operator="equal">
      <formula>$T$5</formula>
    </cfRule>
    <cfRule type="cellIs" dxfId="182" priority="6" operator="equal">
      <formula>$T$4</formula>
    </cfRule>
    <cfRule type="cellIs" dxfId="181" priority="5" operator="equal">
      <formula>$T$6</formula>
    </cfRule>
    <cfRule type="cellIs" dxfId="180" priority="4" operator="equal">
      <formula>$T$7</formula>
    </cfRule>
  </conditionalFormatting>
  <conditionalFormatting sqref="E27">
    <cfRule type="cellIs" dxfId="179" priority="66" operator="equal">
      <formula>$T$3</formula>
    </cfRule>
    <cfRule type="cellIs" dxfId="178" priority="70" operator="equal">
      <formula>$T$5</formula>
    </cfRule>
    <cfRule type="cellIs" dxfId="177" priority="69" operator="equal">
      <formula>$T$4</formula>
    </cfRule>
    <cfRule type="cellIs" dxfId="176" priority="68" operator="equal">
      <formula>$T$6</formula>
    </cfRule>
    <cfRule type="cellIs" dxfId="175" priority="67" operator="equal">
      <formula>$T$7</formula>
    </cfRule>
  </conditionalFormatting>
  <conditionalFormatting sqref="E28">
    <cfRule type="cellIs" dxfId="174" priority="56" operator="equal">
      <formula>$T$3</formula>
    </cfRule>
    <cfRule type="cellIs" dxfId="173" priority="58" operator="equal">
      <formula>$T$6</formula>
    </cfRule>
    <cfRule type="cellIs" dxfId="172" priority="59" operator="equal">
      <formula>$T$4</formula>
    </cfRule>
    <cfRule type="cellIs" dxfId="171" priority="60" operator="equal">
      <formula>$T$5</formula>
    </cfRule>
    <cfRule type="cellIs" dxfId="170" priority="57" operator="equal">
      <formula>$T$7</formula>
    </cfRule>
  </conditionalFormatting>
  <conditionalFormatting sqref="E29">
    <cfRule type="cellIs" dxfId="169" priority="64" operator="equal">
      <formula>$T$4</formula>
    </cfRule>
    <cfRule type="cellIs" dxfId="168" priority="62" operator="equal">
      <formula>$T$7</formula>
    </cfRule>
    <cfRule type="cellIs" dxfId="167" priority="63" operator="equal">
      <formula>$T$6</formula>
    </cfRule>
    <cfRule type="cellIs" dxfId="166" priority="61" operator="equal">
      <formula>$T$3</formula>
    </cfRule>
    <cfRule type="cellIs" dxfId="165" priority="65" operator="equal">
      <formula>$T$5</formula>
    </cfRule>
  </conditionalFormatting>
  <conditionalFormatting sqref="E4:G4">
    <cfRule type="expression" dxfId="164" priority="280">
      <formula>$K$4=$T$3</formula>
    </cfRule>
  </conditionalFormatting>
  <conditionalFormatting sqref="H39">
    <cfRule type="cellIs" dxfId="163" priority="264" operator="equal">
      <formula>$T$6</formula>
    </cfRule>
    <cfRule type="cellIs" dxfId="162" priority="263" operator="equal">
      <formula>$T$7</formula>
    </cfRule>
    <cfRule type="cellIs" dxfId="161" priority="266" operator="equal">
      <formula>$T$5</formula>
    </cfRule>
    <cfRule type="cellIs" dxfId="160" priority="265" operator="equal">
      <formula>$T$4</formula>
    </cfRule>
  </conditionalFormatting>
  <conditionalFormatting sqref="I5">
    <cfRule type="expression" dxfId="159" priority="296">
      <formula>$K$5=$T$3</formula>
    </cfRule>
  </conditionalFormatting>
  <conditionalFormatting sqref="I6">
    <cfRule type="expression" dxfId="158" priority="300">
      <formula>$K$6=$T$3</formula>
    </cfRule>
  </conditionalFormatting>
  <conditionalFormatting sqref="I7">
    <cfRule type="expression" dxfId="157" priority="299">
      <formula>$K$7=$T$3</formula>
    </cfRule>
  </conditionalFormatting>
  <conditionalFormatting sqref="I8">
    <cfRule type="expression" dxfId="156" priority="298">
      <formula>$K$8=$T$3</formula>
    </cfRule>
  </conditionalFormatting>
  <conditionalFormatting sqref="I9">
    <cfRule type="expression" dxfId="155" priority="297">
      <formula>$K$9=$T$3</formula>
    </cfRule>
  </conditionalFormatting>
  <conditionalFormatting sqref="I15">
    <cfRule type="expression" dxfId="154" priority="295">
      <formula>$K$15=$T$3</formula>
    </cfRule>
  </conditionalFormatting>
  <conditionalFormatting sqref="I16">
    <cfRule type="expression" dxfId="153" priority="294">
      <formula>$K$16=$T$3</formula>
    </cfRule>
  </conditionalFormatting>
  <conditionalFormatting sqref="I17">
    <cfRule type="expression" dxfId="152" priority="293">
      <formula>$K$17=$T$3</formula>
    </cfRule>
  </conditionalFormatting>
  <conditionalFormatting sqref="I18">
    <cfRule type="expression" dxfId="151" priority="292">
      <formula>$K$18=$T$3</formula>
    </cfRule>
  </conditionalFormatting>
  <conditionalFormatting sqref="I19">
    <cfRule type="expression" dxfId="150" priority="291">
      <formula>$K$19=$T$3</formula>
    </cfRule>
  </conditionalFormatting>
  <conditionalFormatting sqref="I20">
    <cfRule type="expression" dxfId="149" priority="290">
      <formula>$K$20=$T$3</formula>
    </cfRule>
  </conditionalFormatting>
  <conditionalFormatting sqref="I21">
    <cfRule type="expression" dxfId="148" priority="1">
      <formula>$K$6=$T$3</formula>
    </cfRule>
  </conditionalFormatting>
  <conditionalFormatting sqref="I27">
    <cfRule type="expression" dxfId="147" priority="289">
      <formula>$K$27=$T$3</formula>
    </cfRule>
  </conditionalFormatting>
  <conditionalFormatting sqref="I28">
    <cfRule type="expression" dxfId="146" priority="288">
      <formula>$K$28=$T$3</formula>
    </cfRule>
  </conditionalFormatting>
  <conditionalFormatting sqref="I29">
    <cfRule type="expression" dxfId="145" priority="287">
      <formula>$K$29=$T$3</formula>
    </cfRule>
  </conditionalFormatting>
  <conditionalFormatting sqref="I30">
    <cfRule type="expression" dxfId="144" priority="286">
      <formula>$K$30=$T$3</formula>
    </cfRule>
  </conditionalFormatting>
  <conditionalFormatting sqref="I31">
    <cfRule type="expression" dxfId="143" priority="285">
      <formula>$K$31=$T$3</formula>
    </cfRule>
  </conditionalFormatting>
  <conditionalFormatting sqref="I32:I33">
    <cfRule type="expression" dxfId="142" priority="284">
      <formula>$K$32=$T$3</formula>
    </cfRule>
  </conditionalFormatting>
  <conditionalFormatting sqref="I33">
    <cfRule type="expression" dxfId="141" priority="171">
      <formula>$E$28=$T$3</formula>
    </cfRule>
  </conditionalFormatting>
  <conditionalFormatting sqref="K4:K9">
    <cfRule type="cellIs" dxfId="140" priority="331" operator="equal">
      <formula>$T$4</formula>
    </cfRule>
    <cfRule type="cellIs" dxfId="139" priority="330" operator="equal">
      <formula>$T$6</formula>
    </cfRule>
    <cfRule type="cellIs" dxfId="138" priority="329" operator="equal">
      <formula>$T$7</formula>
    </cfRule>
    <cfRule type="cellIs" dxfId="137" priority="261" operator="equal">
      <formula>$T$3</formula>
    </cfRule>
    <cfRule type="cellIs" dxfId="136" priority="332" operator="equal">
      <formula>$T$5</formula>
    </cfRule>
  </conditionalFormatting>
  <conditionalFormatting sqref="K15:K16">
    <cfRule type="cellIs" dxfId="135" priority="91" operator="equal">
      <formula>$T$3</formula>
    </cfRule>
    <cfRule type="cellIs" dxfId="134" priority="93" operator="equal">
      <formula>$T$6</formula>
    </cfRule>
    <cfRule type="cellIs" dxfId="133" priority="94" operator="equal">
      <formula>$T$4</formula>
    </cfRule>
    <cfRule type="cellIs" dxfId="132" priority="95" operator="equal">
      <formula>$T$5</formula>
    </cfRule>
    <cfRule type="cellIs" dxfId="131" priority="92" operator="equal">
      <formula>$T$7</formula>
    </cfRule>
  </conditionalFormatting>
  <conditionalFormatting sqref="K17">
    <cfRule type="cellIs" dxfId="130" priority="54" operator="equal">
      <formula>$T$4</formula>
    </cfRule>
    <cfRule type="cellIs" dxfId="129" priority="53" operator="equal">
      <formula>$T$6</formula>
    </cfRule>
    <cfRule type="cellIs" dxfId="128" priority="52" operator="equal">
      <formula>$T$7</formula>
    </cfRule>
    <cfRule type="cellIs" dxfId="127" priority="51" operator="equal">
      <formula>$T$3</formula>
    </cfRule>
    <cfRule type="cellIs" dxfId="126" priority="55" operator="equal">
      <formula>$T$5</formula>
    </cfRule>
  </conditionalFormatting>
  <conditionalFormatting sqref="K18:K21">
    <cfRule type="cellIs" dxfId="125" priority="88" operator="equal">
      <formula>$T$6</formula>
    </cfRule>
    <cfRule type="cellIs" dxfId="124" priority="87" operator="equal">
      <formula>$T$7</formula>
    </cfRule>
    <cfRule type="cellIs" dxfId="123" priority="86" operator="equal">
      <formula>$T$3</formula>
    </cfRule>
    <cfRule type="cellIs" dxfId="122" priority="90" operator="equal">
      <formula>$T$5</formula>
    </cfRule>
    <cfRule type="cellIs" dxfId="121" priority="89" operator="equal">
      <formula>$T$4</formula>
    </cfRule>
  </conditionalFormatting>
  <conditionalFormatting sqref="K27">
    <cfRule type="cellIs" dxfId="120" priority="82" operator="equal">
      <formula>$T$7</formula>
    </cfRule>
    <cfRule type="cellIs" dxfId="119" priority="81" operator="equal">
      <formula>$T$3</formula>
    </cfRule>
    <cfRule type="cellIs" dxfId="118" priority="83" operator="equal">
      <formula>$T$6</formula>
    </cfRule>
    <cfRule type="cellIs" dxfId="117" priority="84" operator="equal">
      <formula>$T$4</formula>
    </cfRule>
    <cfRule type="cellIs" dxfId="116" priority="85" operator="equal">
      <formula>$T$5</formula>
    </cfRule>
  </conditionalFormatting>
  <conditionalFormatting sqref="K28">
    <cfRule type="cellIs" dxfId="115" priority="46" operator="equal">
      <formula>$T$3</formula>
    </cfRule>
    <cfRule type="cellIs" dxfId="114" priority="47" operator="equal">
      <formula>$T$7</formula>
    </cfRule>
    <cfRule type="cellIs" dxfId="113" priority="48" operator="equal">
      <formula>$T$6</formula>
    </cfRule>
    <cfRule type="cellIs" dxfId="112" priority="49" operator="equal">
      <formula>$T$4</formula>
    </cfRule>
    <cfRule type="cellIs" dxfId="111" priority="50" operator="equal">
      <formula>$T$5</formula>
    </cfRule>
  </conditionalFormatting>
  <conditionalFormatting sqref="K29">
    <cfRule type="cellIs" dxfId="110" priority="80" operator="equal">
      <formula>$T$5</formula>
    </cfRule>
    <cfRule type="cellIs" dxfId="109" priority="79" operator="equal">
      <formula>$T$4</formula>
    </cfRule>
    <cfRule type="cellIs" dxfId="108" priority="78" operator="equal">
      <formula>$T$6</formula>
    </cfRule>
    <cfRule type="cellIs" dxfId="107" priority="77" operator="equal">
      <formula>$T$7</formula>
    </cfRule>
    <cfRule type="cellIs" dxfId="106" priority="76" operator="equal">
      <formula>$T$3</formula>
    </cfRule>
  </conditionalFormatting>
  <conditionalFormatting sqref="K30">
    <cfRule type="cellIs" dxfId="105" priority="42" operator="equal">
      <formula>$T$7</formula>
    </cfRule>
    <cfRule type="cellIs" dxfId="104" priority="43" operator="equal">
      <formula>$T$6</formula>
    </cfRule>
    <cfRule type="cellIs" dxfId="103" priority="41" operator="equal">
      <formula>$T$3</formula>
    </cfRule>
    <cfRule type="cellIs" dxfId="102" priority="44" operator="equal">
      <formula>$T$4</formula>
    </cfRule>
    <cfRule type="cellIs" dxfId="101" priority="45" operator="equal">
      <formula>$T$5</formula>
    </cfRule>
  </conditionalFormatting>
  <conditionalFormatting sqref="K31">
    <cfRule type="cellIs" dxfId="100" priority="75" operator="equal">
      <formula>$T$5</formula>
    </cfRule>
    <cfRule type="cellIs" dxfId="99" priority="73" operator="equal">
      <formula>$T$6</formula>
    </cfRule>
    <cfRule type="cellIs" dxfId="98" priority="72" operator="equal">
      <formula>$T$7</formula>
    </cfRule>
    <cfRule type="cellIs" dxfId="97" priority="71" operator="equal">
      <formula>$T$3</formula>
    </cfRule>
    <cfRule type="cellIs" dxfId="96" priority="74" operator="equal">
      <formula>$T$4</formula>
    </cfRule>
  </conditionalFormatting>
  <conditionalFormatting sqref="K32">
    <cfRule type="cellIs" dxfId="95" priority="33" operator="equal">
      <formula>$T$6</formula>
    </cfRule>
    <cfRule type="cellIs" dxfId="94" priority="32" operator="equal">
      <formula>$T$7</formula>
    </cfRule>
    <cfRule type="cellIs" dxfId="93" priority="35" operator="equal">
      <formula>$T$5</formula>
    </cfRule>
    <cfRule type="cellIs" dxfId="92" priority="31" operator="equal">
      <formula>$T$3</formula>
    </cfRule>
    <cfRule type="cellIs" dxfId="91" priority="34" operator="equal">
      <formula>$T$4</formula>
    </cfRule>
  </conditionalFormatting>
  <conditionalFormatting sqref="N16:O16">
    <cfRule type="cellIs" dxfId="90" priority="277" operator="equal">
      <formula>$T$4</formula>
    </cfRule>
    <cfRule type="cellIs" dxfId="89" priority="276" operator="equal">
      <formula>$T$6</formula>
    </cfRule>
    <cfRule type="cellIs" dxfId="88" priority="275" operator="equal">
      <formula>$T$7</formula>
    </cfRule>
    <cfRule type="cellIs" dxfId="87" priority="278" operator="equal">
      <formula>$T$5</formula>
    </cfRule>
  </conditionalFormatting>
  <conditionalFormatting sqref="N27:O27">
    <cfRule type="cellIs" dxfId="86" priority="258" operator="equal">
      <formula>$T$3</formula>
    </cfRule>
  </conditionalFormatting>
  <conditionalFormatting sqref="N27:O28">
    <cfRule type="cellIs" dxfId="85" priority="271" operator="equal">
      <formula>$T$7</formula>
    </cfRule>
    <cfRule type="cellIs" dxfId="84" priority="272" operator="equal">
      <formula>$T$6</formula>
    </cfRule>
    <cfRule type="cellIs" dxfId="83" priority="274" operator="equal">
      <formula>$T$5</formula>
    </cfRule>
    <cfRule type="cellIs" dxfId="82" priority="273" operator="equal">
      <formula>$T$4</formula>
    </cfRule>
  </conditionalFormatting>
  <conditionalFormatting sqref="N20:S20">
    <cfRule type="cellIs" dxfId="81" priority="328" operator="equal">
      <formula>$T$5</formula>
    </cfRule>
    <cfRule type="cellIs" dxfId="80" priority="327" operator="equal">
      <formula>$T$4</formula>
    </cfRule>
    <cfRule type="cellIs" dxfId="79" priority="326" operator="equal">
      <formula>$T$6</formula>
    </cfRule>
  </conditionalFormatting>
  <conditionalFormatting sqref="Y3">
    <cfRule type="expression" dxfId="78" priority="240">
      <formula>$Q$15&lt;48</formula>
    </cfRule>
  </conditionalFormatting>
  <conditionalFormatting sqref="Y4">
    <cfRule type="expression" dxfId="77" priority="256">
      <formula>$Q$4&lt;48</formula>
    </cfRule>
    <cfRule type="expression" dxfId="76" priority="255">
      <formula>$Q$4&gt;48</formula>
    </cfRule>
    <cfRule type="expression" dxfId="75" priority="279">
      <formula>$Q$4=48</formula>
    </cfRule>
  </conditionalFormatting>
  <conditionalFormatting sqref="Y5">
    <cfRule type="expression" dxfId="74" priority="251">
      <formula>$Q$15&gt;48</formula>
    </cfRule>
    <cfRule type="expression" dxfId="73" priority="249">
      <formula>$Q$15&lt;48</formula>
    </cfRule>
    <cfRule type="expression" dxfId="72" priority="248">
      <formula>$Q$15=48</formula>
    </cfRule>
    <cfRule type="expression" dxfId="71" priority="227">
      <formula>AND($Q$4=48,$Q$15=48)</formula>
    </cfRule>
    <cfRule type="expression" dxfId="70" priority="225">
      <formula>AND($Q$4&gt;48,$Q$15=48)</formula>
    </cfRule>
    <cfRule type="expression" dxfId="69" priority="246">
      <formula>$Q$4&gt;48</formula>
    </cfRule>
    <cfRule type="expression" dxfId="68" priority="247">
      <formula>$Q$4=48</formula>
    </cfRule>
    <cfRule type="expression" dxfId="67" priority="226">
      <formula>AND($Q$4=48,$Q$15&gt;48)</formula>
    </cfRule>
    <cfRule type="expression" dxfId="66" priority="228">
      <formula>AND($Q$4&gt;48,$Q$15&gt;48)</formula>
    </cfRule>
  </conditionalFormatting>
  <conditionalFormatting sqref="Y5:Y6">
    <cfRule type="expression" dxfId="65" priority="244">
      <formula>$Q$4&lt;48</formula>
    </cfRule>
  </conditionalFormatting>
  <conditionalFormatting sqref="Y6">
    <cfRule type="expression" dxfId="64" priority="243">
      <formula>$Q$15&gt;48</formula>
    </cfRule>
    <cfRule type="expression" dxfId="63" priority="242">
      <formula>$Q$15=48</formula>
    </cfRule>
    <cfRule type="expression" dxfId="62" priority="241">
      <formula>$Q$15&lt;48</formula>
    </cfRule>
  </conditionalFormatting>
  <pageMargins left="0.7" right="0.7" top="0.75" bottom="0.75" header="0.3" footer="0.3"/>
  <pageSetup paperSize="9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4" id="{2E9F22E7-AB12-411F-AD2B-10411481109C}">
            <xm:f>$L$17=Blad1!$A$1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B24</xm:sqref>
        </x14:conditionalFormatting>
        <x14:conditionalFormatting xmlns:xm="http://schemas.microsoft.com/office/excel/2006/main">
          <x14:cfRule type="expression" priority="113" id="{491E706B-CB50-4624-8DFC-310BDA67B80E}">
            <xm:f>$L$30=Blad1!$A$1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B31</xm:sqref>
        </x14:conditionalFormatting>
        <x14:conditionalFormatting xmlns:xm="http://schemas.microsoft.com/office/excel/2006/main">
          <x14:cfRule type="expression" priority="112" id="{7961E8B5-153A-4DD4-BE63-4A488B817E44}">
            <xm:f>$L$32=Blad1!$A$1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B32</xm:sqref>
        </x14:conditionalFormatting>
        <x14:conditionalFormatting xmlns:xm="http://schemas.microsoft.com/office/excel/2006/main">
          <x14:cfRule type="expression" priority="385" id="{BC97F0DD-9FDF-4149-B2D3-FF21FEAC3247}">
            <xm:f>$F$23=Blad1!$A$2</xm:f>
            <x14:dxf>
              <font>
                <strike/>
              </font>
            </x14:dxf>
          </x14:cfRule>
          <xm:sqref>C23</xm:sqref>
        </x14:conditionalFormatting>
        <x14:conditionalFormatting xmlns:xm="http://schemas.microsoft.com/office/excel/2006/main">
          <x14:cfRule type="expression" priority="388" id="{0BABF0E7-84A0-4E31-A09D-6A1A4FF61E7D}">
            <xm:f>$F$28=Blad1!$A$2</xm:f>
            <x14:dxf>
              <font>
                <strike/>
              </font>
            </x14:dxf>
          </x14:cfRule>
          <xm:sqref>C28</xm:sqref>
        </x14:conditionalFormatting>
        <x14:conditionalFormatting xmlns:xm="http://schemas.microsoft.com/office/excel/2006/main">
          <x14:cfRule type="expression" priority="169" id="{CEC31499-8F9B-4FFF-B02E-DB5B63C458C5}">
            <xm:f>$L$30=Blad1!$A$1</xm:f>
            <x14:dxf>
              <font>
                <color theme="1"/>
              </font>
              <fill>
                <gradientFill>
                  <stop position="0">
                    <color rgb="FFB358A0"/>
                  </stop>
                  <stop position="0.5">
                    <color rgb="FFEDE054"/>
                  </stop>
                  <stop position="1">
                    <color rgb="FFB358A0"/>
                  </stop>
                </gradientFill>
              </fill>
            </x14:dxf>
          </x14:cfRule>
          <xm:sqref>C31</xm:sqref>
        </x14:conditionalFormatting>
        <x14:conditionalFormatting xmlns:xm="http://schemas.microsoft.com/office/excel/2006/main">
          <x14:cfRule type="expression" priority="167" id="{FB556F27-A250-459E-9DD8-7038F6CAEFBE}">
            <xm:f>$L$32=Blad1!$A$1</xm:f>
            <x14:dxf>
              <font>
                <color theme="0"/>
              </font>
              <fill>
                <patternFill>
                  <fgColor rgb="FF0D4A81"/>
                  <bgColor rgb="FF0D4A81"/>
                </patternFill>
              </fill>
            </x14:dxf>
          </x14:cfRule>
          <xm:sqref>C32</xm:sqref>
        </x14:conditionalFormatting>
        <x14:conditionalFormatting xmlns:xm="http://schemas.microsoft.com/office/excel/2006/main">
          <x14:cfRule type="expression" priority="152" id="{882112B6-4765-45A2-971D-3F2DD4A22809}">
            <xm:f>$L$28=Blad1!$A$1</xm:f>
            <x14:dxf>
              <font>
                <color theme="1"/>
              </font>
            </x14:dxf>
          </x14:cfRule>
          <xm:sqref>C30:D30</xm:sqref>
        </x14:conditionalFormatting>
        <x14:conditionalFormatting xmlns:xm="http://schemas.microsoft.com/office/excel/2006/main">
          <x14:cfRule type="expression" priority="155" id="{5F3AA9DB-3D21-4355-884A-58A4F0204713}">
            <xm:f>$L$30=Blad1!$A$1</xm:f>
            <x14:dxf>
              <font>
                <color theme="1"/>
              </font>
            </x14:dxf>
          </x14:cfRule>
          <xm:sqref>D31</xm:sqref>
        </x14:conditionalFormatting>
        <x14:conditionalFormatting xmlns:xm="http://schemas.microsoft.com/office/excel/2006/main">
          <x14:cfRule type="expression" priority="154" id="{2F4A3D60-E89A-480A-B9C9-EA672EA4A0DB}">
            <xm:f>$L$32=Blad1!$A$1</xm:f>
            <x14:dxf>
              <font>
                <color theme="1"/>
              </font>
            </x14:dxf>
          </x14:cfRule>
          <xm:sqref>D32</xm:sqref>
        </x14:conditionalFormatting>
        <x14:conditionalFormatting xmlns:xm="http://schemas.microsoft.com/office/excel/2006/main">
          <x14:cfRule type="cellIs" priority="28" operator="equal" id="{67F28D7B-D9D9-42AC-AD41-52238352397E}">
            <xm:f>Blad1!$B$6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E5:E11</xm:sqref>
        </x14:conditionalFormatting>
        <x14:conditionalFormatting xmlns:xm="http://schemas.microsoft.com/office/excel/2006/main">
          <x14:cfRule type="cellIs" priority="27" operator="equal" id="{645BB94F-4491-4113-B152-E4ADE656B6A5}">
            <xm:f>Blad1!$B$6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E15:E22</xm:sqref>
        </x14:conditionalFormatting>
        <x14:conditionalFormatting xmlns:xm="http://schemas.microsoft.com/office/excel/2006/main">
          <x14:cfRule type="cellIs" priority="19" operator="equal" id="{E096D8A3-0E5F-4A17-B9D1-3B8C9AD6C111}">
            <xm:f>Blad1!$B$6</xm:f>
            <x14:dxf>
              <font>
                <color auto="1"/>
              </font>
              <fill>
                <patternFill>
                  <bgColor rgb="FFFFAFAF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cellIs" priority="2" operator="equal" id="{A75D2B8E-D05C-4978-85C6-BEC7739C25A1}">
            <xm:f>Blad1!$B$6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E24</xm:sqref>
        </x14:conditionalFormatting>
        <x14:conditionalFormatting xmlns:xm="http://schemas.microsoft.com/office/excel/2006/main">
          <x14:cfRule type="cellIs" priority="23" operator="equal" id="{B8E0C5C0-2F58-49E8-B104-A229BAC9D9AA}">
            <xm:f>Blad1!$B$6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ellIs" priority="15" operator="equal" id="{A02A70B5-D4A1-4BCE-B923-F90809AB231F}">
            <xm:f>Blad1!$B$6</xm:f>
            <x14:dxf>
              <font>
                <color auto="1"/>
              </font>
              <fill>
                <patternFill>
                  <bgColor rgb="FFFFAFAF"/>
                </patternFill>
              </fill>
            </x14:dxf>
          </x14:cfRule>
          <xm:sqref>E28</xm:sqref>
        </x14:conditionalFormatting>
        <x14:conditionalFormatting xmlns:xm="http://schemas.microsoft.com/office/excel/2006/main">
          <x14:cfRule type="cellIs" priority="24" operator="equal" id="{0CAB9E59-5509-45C5-8A48-21E0A79A8B88}">
            <xm:f>Blad1!$B$6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expression" priority="134" id="{C6FAF871-3D3D-4043-97C3-819C2908340D}">
            <xm:f>AND($L$28=Blad1!$A$1, $K$28=$T$3)</xm:f>
            <x14:dxf>
              <font>
                <color theme="0"/>
              </font>
              <fill>
                <patternFill>
                  <fgColor theme="1"/>
                  <bgColor theme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30" id="{F2D35B86-2FE6-4D85-A8AD-AA6EF0DC7AF7}">
            <xm:f>AND($L$28=Blad1!$A$1, $K$28=$T$7)</xm:f>
            <x14:dxf>
              <font>
                <color theme="1"/>
              </font>
              <fill>
                <patternFill>
                  <fgColor theme="1"/>
                  <bgColor rgb="FFFFFF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33" id="{A6AF1C5C-F25E-4C11-8900-BD6A09199C75}">
            <xm:f>AND($L$28=Blad1!$A$1, $K$28=$T$4)</xm:f>
            <x14:dxf>
              <font>
                <color theme="1"/>
              </font>
              <fill>
                <patternFill>
                  <fgColor theme="1"/>
                  <bgColor rgb="FFFF66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32" id="{1ACC7DB6-D526-4BB4-B3DF-C14536713037}">
            <xm:f>AND($L$28=Blad1!$A$1, $K$28=$T$5)</xm:f>
            <x14:dxf>
              <font>
                <color theme="1"/>
              </font>
              <fill>
                <patternFill>
                  <fgColor theme="1"/>
                  <bgColor rgb="FF00FF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31" id="{5ABB3EA6-4948-4E04-AAD2-82FDE1BD2109}">
            <xm:f>AND($L$28=Blad1!$A$1, $K$28=$T$6)</xm:f>
            <x14:dxf>
              <font>
                <color theme="1"/>
              </font>
              <fill>
                <patternFill>
                  <fgColor theme="1"/>
                  <bgColor rgb="FF66FF6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E30</xm:sqref>
        </x14:conditionalFormatting>
        <x14:conditionalFormatting xmlns:xm="http://schemas.microsoft.com/office/excel/2006/main">
          <x14:cfRule type="expression" priority="9" id="{7362B1B6-8C5D-4644-AC92-A1C88AB0D65D}">
            <xm:f>AND($L$32=Blad1!$A$1, $K$32=Blad1!$B$6)</xm:f>
            <x14:dxf>
              <font>
                <color theme="1"/>
              </font>
              <fill>
                <patternFill>
                  <fgColor theme="1"/>
                  <bgColor rgb="FFFFAFA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E30:E32</xm:sqref>
        </x14:conditionalFormatting>
        <x14:conditionalFormatting xmlns:xm="http://schemas.microsoft.com/office/excel/2006/main">
          <x14:cfRule type="expression" priority="125" id="{F25E24BD-0CEB-4EC4-B187-E3EBA2951194}">
            <xm:f>AND($L$30=Blad1!$A$1, $K$30=$T$7)</xm:f>
            <x14:dxf>
              <font>
                <color theme="1"/>
              </font>
              <fill>
                <patternFill>
                  <fgColor theme="1"/>
                  <bgColor rgb="FFFFFF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28" id="{CD43B929-D0C6-4518-A4CE-B6D9FAD9B9B8}">
            <xm:f>AND($L$30=Blad1!$A$1, $K$30=$T$4)</xm:f>
            <x14:dxf>
              <font>
                <color theme="1"/>
              </font>
              <fill>
                <patternFill>
                  <fgColor theme="1"/>
                  <bgColor rgb="FFFF66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29" id="{ACC72529-F176-4023-A60E-71DCFF30F61C}">
            <xm:f>AND($L$30=Blad1!$A$1, $K$30=$T$3)</xm:f>
            <x14:dxf>
              <font>
                <color theme="0"/>
              </font>
              <fill>
                <patternFill>
                  <fgColor theme="1"/>
                  <bgColor theme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27" id="{0212CF57-446D-4AA7-AC93-3055D78434FC}">
            <xm:f>AND($L$30=Blad1!$A$1, $K$30=$T$5)</xm:f>
            <x14:dxf>
              <font>
                <color theme="1"/>
              </font>
              <fill>
                <patternFill>
                  <fgColor theme="1"/>
                  <bgColor rgb="FF00FF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26" id="{0B6875C7-2CB6-42E9-BAC4-971F7D699BF5}">
            <xm:f>AND($L$30=Blad1!$A$1, $K$30=$T$6)</xm:f>
            <x14:dxf>
              <font>
                <color theme="1"/>
              </font>
              <fill>
                <patternFill>
                  <fgColor theme="1"/>
                  <bgColor rgb="FF66FF6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E31</xm:sqref>
        </x14:conditionalFormatting>
        <x14:conditionalFormatting xmlns:xm="http://schemas.microsoft.com/office/excel/2006/main">
          <x14:cfRule type="expression" priority="124" id="{FE2011B8-D4D5-4D7F-A6B1-0DA32FD7307F}">
            <xm:f>AND($L$32=Blad1!$A$1, $K$32=$T$3)</xm:f>
            <x14:dxf>
              <font>
                <color theme="0"/>
              </font>
              <fill>
                <patternFill>
                  <fgColor theme="1"/>
                  <bgColor theme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20" id="{EA72CD28-260D-467D-8739-49B5BE5FC97D}">
            <xm:f>AND($L$32=Blad1!$A$1, $K$32=$T$7)</xm:f>
            <x14:dxf>
              <font>
                <color theme="1"/>
              </font>
              <fill>
                <patternFill>
                  <fgColor theme="1"/>
                  <bgColor rgb="FFFFFF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21" id="{34E6C1E5-85E2-4D93-A040-BF15F655B89E}">
            <xm:f>AND($L$32=Blad1!$A$1, $K$32=$T$6)</xm:f>
            <x14:dxf>
              <font>
                <color theme="1"/>
              </font>
              <fill>
                <patternFill>
                  <fgColor theme="1"/>
                  <bgColor rgb="FF66FF6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22" id="{CFE14278-5941-47A6-955B-4CF7333FD5B3}">
            <xm:f>AND($L$32=Blad1!$A$1, $K$32=$T$5)</xm:f>
            <x14:dxf>
              <font>
                <color theme="1"/>
              </font>
              <fill>
                <patternFill>
                  <fgColor theme="1"/>
                  <bgColor rgb="FF00FF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23" id="{2780288E-690F-4E8B-BF92-55EA9B3AC1F2}">
            <xm:f>AND($L$32=Blad1!$A$1, $K$32=$T$4)</xm:f>
            <x14:dxf>
              <font>
                <color theme="1"/>
              </font>
              <fill>
                <patternFill>
                  <fgColor theme="1"/>
                  <bgColor rgb="FFFF66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E32</xm:sqref>
        </x14:conditionalFormatting>
        <x14:conditionalFormatting xmlns:xm="http://schemas.microsoft.com/office/excel/2006/main">
          <x14:cfRule type="expression" priority="209" id="{0C44A443-F6B3-416B-B49C-2B1DD970CD31}">
            <xm:f>$L$28=Blad1!$A$1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F30:G30</xm:sqref>
        </x14:conditionalFormatting>
        <x14:conditionalFormatting xmlns:xm="http://schemas.microsoft.com/office/excel/2006/main">
          <x14:cfRule type="expression" priority="203" id="{1D60CF1C-0B50-46FF-8C37-7B5A793BDB72}">
            <xm:f>$L$30=Blad1!$A$1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F31:G31</xm:sqref>
        </x14:conditionalFormatting>
        <x14:conditionalFormatting xmlns:xm="http://schemas.microsoft.com/office/excel/2006/main">
          <x14:cfRule type="expression" priority="197" id="{2357D4B9-5CD8-4C0F-BC22-302683107920}">
            <xm:f>$L$32=Blad1!$A$1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F32:G32</xm:sqref>
        </x14:conditionalFormatting>
        <x14:conditionalFormatting xmlns:xm="http://schemas.microsoft.com/office/excel/2006/main">
          <x14:cfRule type="expression" priority="190" id="{A7E70576-2D25-48F6-AB7B-541106A30F4F}">
            <xm:f>$L$17=Blad1!$A$1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G24</xm:sqref>
        </x14:conditionalFormatting>
        <x14:conditionalFormatting xmlns:xm="http://schemas.microsoft.com/office/excel/2006/main">
          <x14:cfRule type="expression" priority="217" id="{9F13DA20-2214-42C3-9587-68684DB5238B}">
            <xm:f>$L$17=Blad1!$A$1</xm:f>
            <x14:dxf>
              <font>
                <strike/>
              </font>
            </x14:dxf>
          </x14:cfRule>
          <xm:sqref>I17</xm:sqref>
        </x14:conditionalFormatting>
        <x14:conditionalFormatting xmlns:xm="http://schemas.microsoft.com/office/excel/2006/main">
          <x14:cfRule type="expression" priority="150" id="{B2455533-83AC-4FEB-A8DE-5E661635AC63}">
            <xm:f>$L$28=Blad1!$A$1</xm:f>
            <x14:dxf>
              <font>
                <strike/>
              </font>
            </x14:dxf>
          </x14:cfRule>
          <xm:sqref>I28</xm:sqref>
        </x14:conditionalFormatting>
        <x14:conditionalFormatting xmlns:xm="http://schemas.microsoft.com/office/excel/2006/main">
          <x14:cfRule type="expression" priority="149" id="{ED705E3C-BDEE-402A-AF3E-011645A54571}">
            <xm:f>$L$30=Blad1!$A$1</xm:f>
            <x14:dxf>
              <font>
                <strike/>
              </font>
            </x14:dxf>
          </x14:cfRule>
          <xm:sqref>I30</xm:sqref>
        </x14:conditionalFormatting>
        <x14:conditionalFormatting xmlns:xm="http://schemas.microsoft.com/office/excel/2006/main">
          <x14:cfRule type="expression" priority="148" id="{0E06DB3E-4FD9-4455-A8F1-82E23CDFE9C9}">
            <xm:f>$L$32=Blad1!$A$1</xm:f>
            <x14:dxf>
              <font>
                <strike/>
              </font>
            </x14:dxf>
          </x14:cfRule>
          <xm:sqref>I32</xm:sqref>
        </x14:conditionalFormatting>
        <x14:conditionalFormatting xmlns:xm="http://schemas.microsoft.com/office/excel/2006/main">
          <x14:cfRule type="expression" priority="170" id="{A99E8D93-2079-4BCC-B723-92D7F9E93EE4}">
            <xm:f>$F$28=Blad1!$A$2</xm:f>
            <x14:dxf>
              <font>
                <color theme="1"/>
              </font>
              <fill>
                <gradientFill>
                  <stop position="0">
                    <color rgb="FFB358A0"/>
                  </stop>
                  <stop position="0.5">
                    <color rgb="FFEDE054"/>
                  </stop>
                  <stop position="1">
                    <color rgb="FFB358A0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188" id="{33ECF4EE-CE58-4231-BFEB-04E5FF6359B0}">
            <xm:f>$F$23=Blad1!$A$2</xm:f>
            <x14:dxf>
              <font>
                <color theme="1"/>
              </font>
            </x14:dxf>
          </x14:cfRule>
          <xm:sqref>J21</xm:sqref>
        </x14:conditionalFormatting>
        <x14:conditionalFormatting xmlns:xm="http://schemas.microsoft.com/office/excel/2006/main">
          <x14:cfRule type="expression" priority="153" id="{3A8C70B2-B3C6-487A-8572-CC4FE62B98C4}">
            <xm:f>$F$28=Blad1!$A$2</xm:f>
            <x14:dxf>
              <font>
                <color theme="1"/>
              </font>
            </x14:dxf>
          </x14:cfRule>
          <xm:sqref>J33</xm:sqref>
        </x14:conditionalFormatting>
        <x14:conditionalFormatting xmlns:xm="http://schemas.microsoft.com/office/excel/2006/main">
          <x14:cfRule type="cellIs" priority="29" operator="equal" id="{3A29DA12-CB44-43DF-A527-3176743FCB30}">
            <xm:f>Blad1!$B$6</xm:f>
            <x14:dxf>
              <font>
                <color auto="1"/>
              </font>
              <fill>
                <patternFill>
                  <fgColor rgb="FFFFAFAF"/>
                  <bgColor rgb="FFFFAFAF"/>
                </patternFill>
              </fill>
            </x14:dxf>
          </x14:cfRule>
          <xm:sqref>K4:K9</xm:sqref>
        </x14:conditionalFormatting>
        <x14:conditionalFormatting xmlns:xm="http://schemas.microsoft.com/office/excel/2006/main">
          <x14:cfRule type="cellIs" priority="18" operator="equal" id="{10D4D975-6172-4973-B6DA-3FEDC7A17612}">
            <xm:f>Blad1!$B$6</xm:f>
            <x14:dxf>
              <font>
                <color auto="1"/>
              </font>
              <fill>
                <patternFill>
                  <bgColor rgb="FFFFAFAF"/>
                </patternFill>
              </fill>
            </x14:dxf>
          </x14:cfRule>
          <xm:sqref>K17</xm:sqref>
        </x14:conditionalFormatting>
        <x14:conditionalFormatting xmlns:xm="http://schemas.microsoft.com/office/excel/2006/main">
          <x14:cfRule type="cellIs" priority="25" operator="equal" id="{284F42B3-E895-4CEC-B067-DE6FAEE86C81}">
            <xm:f>Blad1!$B$6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K18:K21</xm:sqref>
        </x14:conditionalFormatting>
        <x14:conditionalFormatting xmlns:xm="http://schemas.microsoft.com/office/excel/2006/main">
          <x14:cfRule type="cellIs" priority="20" operator="equal" id="{6E1F6411-81AF-4C91-846D-45B0B03DFF9E}">
            <xm:f>Blad1!$B$6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K27</xm:sqref>
        </x14:conditionalFormatting>
        <x14:conditionalFormatting xmlns:xm="http://schemas.microsoft.com/office/excel/2006/main">
          <x14:cfRule type="cellIs" priority="12" operator="equal" id="{081B3864-91CB-4AB1-969C-723E5D75BBAD}">
            <xm:f>Blad1!$B$6</xm:f>
            <x14:dxf>
              <font>
                <color theme="1"/>
              </font>
              <fill>
                <patternFill>
                  <bgColor rgb="FFFFAFAF"/>
                </patternFill>
              </fill>
            </x14:dxf>
          </x14:cfRule>
          <xm:sqref>K28</xm:sqref>
        </x14:conditionalFormatting>
        <x14:conditionalFormatting xmlns:xm="http://schemas.microsoft.com/office/excel/2006/main">
          <x14:cfRule type="cellIs" priority="21" operator="equal" id="{6F1F365D-6A4D-479D-86BE-205E3461B8C3}">
            <xm:f>Blad1!$B$6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K29</xm:sqref>
        </x14:conditionalFormatting>
        <x14:conditionalFormatting xmlns:xm="http://schemas.microsoft.com/office/excel/2006/main">
          <x14:cfRule type="cellIs" priority="13" operator="equal" id="{CC5E618C-BACE-476E-A356-3B94C1ED2A2E}">
            <xm:f>Blad1!$B$6</xm:f>
            <x14:dxf>
              <font>
                <color theme="1"/>
              </font>
              <fill>
                <patternFill>
                  <bgColor rgb="FFFFAFAF"/>
                </patternFill>
              </fill>
            </x14:dxf>
          </x14:cfRule>
          <xm:sqref>K30</xm:sqref>
        </x14:conditionalFormatting>
        <x14:conditionalFormatting xmlns:xm="http://schemas.microsoft.com/office/excel/2006/main">
          <x14:cfRule type="cellIs" priority="22" operator="equal" id="{D4C29F5D-5136-406E-ADBF-C42C7B8FB9D5}">
            <xm:f>Blad1!$B$6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K31</xm:sqref>
        </x14:conditionalFormatting>
        <x14:conditionalFormatting xmlns:xm="http://schemas.microsoft.com/office/excel/2006/main">
          <x14:cfRule type="cellIs" priority="14" operator="equal" id="{DA7C7969-A876-4998-AF33-663FE9ECB7B8}">
            <xm:f>Blad1!$B$6</xm:f>
            <x14:dxf>
              <font>
                <color theme="1"/>
              </font>
              <fill>
                <patternFill>
                  <bgColor rgb="FFFFAFAF"/>
                </patternFill>
              </fill>
            </x14:dxf>
          </x14:cfRule>
          <xm:sqref>K32</xm:sqref>
        </x14:conditionalFormatting>
        <x14:conditionalFormatting xmlns:xm="http://schemas.microsoft.com/office/excel/2006/main">
          <x14:cfRule type="expression" priority="119" id="{7DCD514B-2A87-44F5-B803-23419CDF0CB0}">
            <xm:f>AND($F$28=Blad1!$A$2, $E$28=$T$3)</xm:f>
            <x14:dxf>
              <font>
                <color theme="0"/>
              </font>
              <fill>
                <patternFill>
                  <fgColor theme="1"/>
                  <bgColor theme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30" id="{46D99B8E-223C-40C4-9E49-C39DCE3AF1D5}">
            <xm:f>AND($F$28=Blad1!$A$2, $E$28=Blad1!$B$6)</xm:f>
            <x14:dxf>
              <font>
                <color auto="1"/>
              </font>
              <fill>
                <patternFill>
                  <fgColor rgb="FFFFAFAF"/>
                  <bgColor rgb="FFFFAFA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15" id="{6986198D-EEF8-41B3-8E90-273F5602F136}">
            <xm:f>AND($F$28=Blad1!$A$2, $E$28=$T$7)</xm:f>
            <x14:dxf>
              <font>
                <color theme="1"/>
              </font>
              <fill>
                <patternFill>
                  <fgColor theme="1"/>
                  <bgColor rgb="FFFFFF99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16" id="{024616C4-1BC5-4D13-BB25-1B5D141B0A95}">
            <xm:f>AND($F$28=Blad1!$A$2, $E$28=$T$6)</xm:f>
            <x14:dxf>
              <font>
                <color theme="1"/>
              </font>
              <fill>
                <patternFill>
                  <fgColor theme="1"/>
                  <bgColor rgb="FF66FF66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17" id="{8AC91993-6B9E-46FF-A028-E95315AA2281}">
            <xm:f>AND($F$28=Blad1!$A$2, $E$28=$T$5)</xm:f>
            <x14:dxf>
              <font>
                <color theme="1"/>
              </font>
              <fill>
                <patternFill>
                  <fgColor theme="1"/>
                  <bgColor rgb="FF00FF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14:cfRule type="expression" priority="118" id="{60855821-D6CF-4321-BF9D-73D5F53DAEFC}">
            <xm:f>AND($F$28=Blad1!$A$2, $E$28=$T$4)</xm:f>
            <x14:dxf>
              <font>
                <color theme="1"/>
              </font>
              <fill>
                <patternFill>
                  <fgColor theme="1"/>
                  <bgColor rgb="FFFF66FF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K33</xm:sqref>
        </x14:conditionalFormatting>
        <x14:conditionalFormatting xmlns:xm="http://schemas.microsoft.com/office/excel/2006/main">
          <x14:cfRule type="cellIs" priority="26" operator="equal" id="{6226E8BD-5F47-4F17-AFD4-DCA11AA9B4C8}">
            <xm:f>Blad1!$B$6</xm:f>
            <x14:dxf>
              <font>
                <color auto="1"/>
              </font>
              <fill>
                <patternFill>
                  <fgColor theme="0"/>
                  <bgColor rgb="FFFFAFAF"/>
                </patternFill>
              </fill>
            </x14:dxf>
          </x14:cfRule>
          <xm:sqref>K15:L16</xm:sqref>
        </x14:conditionalFormatting>
        <x14:conditionalFormatting xmlns:xm="http://schemas.microsoft.com/office/excel/2006/main">
          <x14:cfRule type="expression" priority="191" id="{38FAE69C-F101-487D-B38E-EBDA7D15132C}">
            <xm:f>$F$28=Blad1!$A$2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L33:M33</xm:sqref>
        </x14:conditionalFormatting>
        <x14:conditionalFormatting xmlns:xm="http://schemas.microsoft.com/office/excel/2006/main">
          <x14:cfRule type="expression" priority="189" id="{EBD687E8-D6F7-4B5E-8E0C-3B5A4E419959}">
            <xm:f>$F$23=Blad1!$A$2</xm:f>
            <x14:dxf>
              <font>
                <color theme="1"/>
              </font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M21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7A4CDA7-7361-400B-8401-4138080840AC}">
          <x14:formula1>
            <xm:f>Blad1!$A$1:$A$2</xm:f>
          </x14:formula1>
          <xm:sqref>L17:M17 F28:G28 L28:M28 L32:M32 L30:M30 F23</xm:sqref>
        </x14:dataValidation>
        <x14:dataValidation type="list" allowBlank="1" showInputMessage="1" showErrorMessage="1" xr:uid="{F5EB0198-B404-42FC-AC20-448040F34FE9}">
          <x14:formula1>
            <xm:f>Blad1!$B$1:$B$6</xm:f>
          </x14:formula1>
          <xm:sqref>E5:F11 K4:L9 E15:F22 K15:L16 K18:L21 K27:L27 K29:L29 K31:L31 E27:F27 E29:F29 E23 E28 K17 K28 K30 K32 E24:F24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B63A-E313-4842-8761-C400C0EE2F09}">
  <sheetPr codeName="Blad2"/>
  <dimension ref="A1:B6"/>
  <sheetViews>
    <sheetView workbookViewId="0">
      <selection activeCell="H11" sqref="H11"/>
    </sheetView>
  </sheetViews>
  <sheetFormatPr defaultRowHeight="14.45"/>
  <cols>
    <col min="2" max="2" width="12.140625" customWidth="1"/>
  </cols>
  <sheetData>
    <row r="1" spans="1:2">
      <c r="A1" t="s">
        <v>81</v>
      </c>
      <c r="B1" s="71" t="s">
        <v>14</v>
      </c>
    </row>
    <row r="2" spans="1:2">
      <c r="A2" t="s">
        <v>63</v>
      </c>
      <c r="B2" s="47" t="s">
        <v>19</v>
      </c>
    </row>
    <row r="3" spans="1:2">
      <c r="B3" s="50" t="s">
        <v>25</v>
      </c>
    </row>
    <row r="4" spans="1:2">
      <c r="B4" s="52" t="s">
        <v>31</v>
      </c>
    </row>
    <row r="5" spans="1:2">
      <c r="B5" s="54" t="s">
        <v>37</v>
      </c>
    </row>
    <row r="6" spans="1:2">
      <c r="B6" s="101" t="s">
        <v>103</v>
      </c>
    </row>
  </sheetData>
  <sheetProtection algorithmName="SHA-512" hashValue="4GaJXtl6HOAg+P/5l7gtBcGbJOepZUWgLoBWN+EM5bYh97uihGHQQt5GNn59qX6oYmTzs3mHg5yNRpXn6QmgdQ==" saltValue="lJMFgEl312K+ArIDOHfaY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7213FB35EC9A42AFA27E50843BFDD6" ma:contentTypeVersion="6" ma:contentTypeDescription="Een nieuw document maken." ma:contentTypeScope="" ma:versionID="af61a3463e47601648142783ea69be40">
  <xsd:schema xmlns:xsd="http://www.w3.org/2001/XMLSchema" xmlns:xs="http://www.w3.org/2001/XMLSchema" xmlns:p="http://schemas.microsoft.com/office/2006/metadata/properties" xmlns:ns2="64eff43f-0d67-4669-90ca-275963c76387" targetNamespace="http://schemas.microsoft.com/office/2006/metadata/properties" ma:root="true" ma:fieldsID="09da6e226323bf250dc84b0a6924d03a" ns2:_="">
    <xsd:import namespace="64eff43f-0d67-4669-90ca-275963c763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ademiejaar" minOccurs="0"/>
                <xsd:element ref="ns2:Categor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ff43f-0d67-4669-90ca-275963c763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ademiejaar" ma:index="12" nillable="true" ma:displayName="Academiejaar" ma:format="Dropdown" ma:internalName="Academiejaar">
      <xsd:simpleType>
        <xsd:restriction base="dms:Choice">
          <xsd:enumeration value="2025-2026"/>
          <xsd:enumeration value="2026-2027"/>
          <xsd:enumeration value="2027-2028"/>
        </xsd:restriction>
      </xsd:simpleType>
    </xsd:element>
    <xsd:element name="Categorie" ma:index="13" nillable="true" ma:displayName="Categorie" ma:format="Dropdown" ma:internalName="Categorie">
      <xsd:simpleType>
        <xsd:restriction base="dms:Choice">
          <xsd:enumeration value="Automatisch goedkeuren ISP"/>
          <xsd:enumeration value="Internationale trajecten"/>
          <xsd:enumeration value="Interuniversitairen"/>
          <xsd:enumeration value="Verkorte trajecten"/>
          <xsd:enumeration value="Vrijstellin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ademiejaar xmlns="64eff43f-0d67-4669-90ca-275963c76387">2026-2027</Academiejaar>
    <Categorie xmlns="64eff43f-0d67-4669-90ca-275963c76387">Verkorte trajecten</Categori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21CFA9-C45A-4A86-9C79-3BBCCE20CFEE}"/>
</file>

<file path=customXml/itemProps2.xml><?xml version="1.0" encoding="utf-8"?>
<ds:datastoreItem xmlns:ds="http://schemas.openxmlformats.org/officeDocument/2006/customXml" ds:itemID="{DA4018C9-90EF-4138-8859-C58909D0739B}"/>
</file>

<file path=customXml/itemProps3.xml><?xml version="1.0" encoding="utf-8"?>
<ds:datastoreItem xmlns:ds="http://schemas.openxmlformats.org/officeDocument/2006/customXml" ds:itemID="{26C94B98-B0D8-4F69-9DDF-328D6EE180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 Leuven-Limburg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 Dereymaeker</dc:creator>
  <cp:keywords/>
  <dc:description/>
  <cp:lastModifiedBy/>
  <cp:revision/>
  <dcterms:created xsi:type="dcterms:W3CDTF">2020-11-16T09:30:24Z</dcterms:created>
  <dcterms:modified xsi:type="dcterms:W3CDTF">2026-09-14T07:32:19Z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0x010100D97213FB35EC9A42AFA27E50843BFDD6</vt:lpwstr>
  </property>
  <property fmtid="{D5CDD505-2E9C-101B-9397-08002B2CF9AE}" pid="3" name="MediaServiceImageTags">
    <vt:lpwstr/>
  </property>
  <property fmtid="{D5CDD505-2E9C-101B-9397-08002B2CF9AE}" pid="4" name="Order">
    <vt:r8>13400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