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cll.sharepoint.com/sites/OnthaalStudentenadministratieSSH-Vrijstellingen/Gedeelde documenten/"/>
    </mc:Choice>
  </mc:AlternateContent>
  <xr:revisionPtr revIDLastSave="0" documentId="8_{349682BF-09CF-4586-8335-F162744EF2AD}" xr6:coauthVersionLast="47" xr6:coauthVersionMax="47" xr10:uidLastSave="{00000000-0000-0000-0000-000000000000}"/>
  <workbookProtection workbookAlgorithmName="SHA-512" workbookHashValue="Fg8QxiluMqQood4/V0dqN6rRb8QsI6Bl0l23NcNEO4EfLlZZvCi46xkXB1GG+hnZaEaXynM5PHjcCsi/2XzdkQ==" workbookSaltValue="KOtYhtEHqeYNEez3cgihaA==" workbookSpinCount="100000" lockStructure="1"/>
  <bookViews>
    <workbookView xWindow="-120" yWindow="-120" windowWidth="29040" windowHeight="15720" xr2:uid="{00000000-000D-0000-FFFF-FFFF00000000}"/>
  </bookViews>
  <sheets>
    <sheet name="ISP" sheetId="1" r:id="rId1"/>
    <sheet name="Blad1" sheetId="2" state="hidden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3" i="2"/>
  <c r="Q22" i="1"/>
  <c r="Q21" i="1"/>
  <c r="Q19" i="1"/>
  <c r="Q18" i="1"/>
  <c r="Q17" i="1"/>
  <c r="Q16" i="1"/>
  <c r="D47" i="1"/>
  <c r="H6" i="2" s="1"/>
  <c r="D46" i="1"/>
  <c r="G6" i="2" s="1"/>
  <c r="D44" i="1"/>
  <c r="D43" i="1"/>
  <c r="D42" i="1"/>
  <c r="D41" i="1"/>
  <c r="J44" i="1"/>
  <c r="J43" i="1"/>
  <c r="J42" i="1"/>
  <c r="J41" i="1"/>
  <c r="I21" i="1"/>
  <c r="G3" i="2"/>
  <c r="F7" i="2"/>
  <c r="J47" i="1"/>
  <c r="H7" i="2" s="1"/>
  <c r="J46" i="1"/>
  <c r="G7" i="2" s="1"/>
  <c r="H4" i="2"/>
  <c r="G4" i="2"/>
  <c r="F4" i="2"/>
  <c r="H3" i="2"/>
  <c r="H2" i="2"/>
  <c r="G2" i="2"/>
  <c r="F2" i="2"/>
  <c r="J36" i="1"/>
  <c r="J26" i="1"/>
  <c r="D26" i="1"/>
  <c r="D12" i="1"/>
  <c r="J12" i="1"/>
  <c r="D36" i="1"/>
  <c r="Q11" i="1"/>
  <c r="Q10" i="1"/>
  <c r="Q35" i="1"/>
  <c r="Q34" i="1"/>
  <c r="I47" i="1"/>
  <c r="I46" i="1"/>
  <c r="C47" i="1"/>
  <c r="C46" i="1"/>
  <c r="P35" i="1"/>
  <c r="P34" i="1"/>
  <c r="P11" i="1"/>
  <c r="P22" i="1"/>
  <c r="P21" i="1"/>
  <c r="P10" i="1"/>
  <c r="Q8" i="1"/>
  <c r="P8" i="1"/>
  <c r="P7" i="1"/>
  <c r="Q7" i="1"/>
  <c r="Q6" i="1"/>
  <c r="Q5" i="1"/>
  <c r="P5" i="1"/>
  <c r="P6" i="1"/>
  <c r="P18" i="1"/>
  <c r="P19" i="1"/>
  <c r="P16" i="1"/>
  <c r="P17" i="1"/>
  <c r="F25" i="1"/>
  <c r="D25" i="1"/>
  <c r="E25" i="1"/>
  <c r="B24" i="1"/>
  <c r="B33" i="1"/>
  <c r="B32" i="1"/>
  <c r="E40" i="1"/>
  <c r="U7" i="1"/>
  <c r="U6" i="1"/>
  <c r="U5" i="1"/>
  <c r="U4" i="1"/>
  <c r="E31" i="1"/>
  <c r="K21" i="1"/>
  <c r="E33" i="1"/>
  <c r="E32" i="1"/>
  <c r="K34" i="1"/>
  <c r="J34" i="1"/>
  <c r="I34" i="1"/>
  <c r="D33" i="1"/>
  <c r="D32" i="1"/>
  <c r="D31" i="1"/>
  <c r="C33" i="1"/>
  <c r="C32" i="1"/>
  <c r="C31" i="1"/>
  <c r="J21" i="1"/>
  <c r="J13" i="1"/>
  <c r="P4" i="1"/>
  <c r="Q32" i="1"/>
  <c r="Q31" i="1"/>
  <c r="Q30" i="1"/>
  <c r="Q29" i="1"/>
  <c r="P32" i="1"/>
  <c r="P31" i="1"/>
  <c r="P30" i="1"/>
  <c r="P29" i="1"/>
  <c r="P28" i="1"/>
  <c r="P15" i="1"/>
  <c r="I44" i="1"/>
  <c r="I43" i="1"/>
  <c r="I42" i="1"/>
  <c r="I41" i="1"/>
  <c r="I40" i="1"/>
  <c r="C44" i="1"/>
  <c r="C43" i="1"/>
  <c r="C42" i="1"/>
  <c r="C41" i="1"/>
  <c r="C40" i="1"/>
  <c r="I6" i="2" l="1"/>
  <c r="D40" i="1" s="1"/>
  <c r="I4" i="2"/>
  <c r="Q28" i="1" s="1"/>
  <c r="I3" i="2"/>
  <c r="Q15" i="1" s="1"/>
  <c r="U9" i="1"/>
  <c r="U10" i="1"/>
  <c r="I7" i="2"/>
  <c r="J40" i="1" s="1"/>
  <c r="I2" i="2"/>
  <c r="Q4" i="1" s="1"/>
  <c r="U3" i="1" l="1"/>
</calcChain>
</file>

<file path=xl/sharedStrings.xml><?xml version="1.0" encoding="utf-8"?>
<sst xmlns="http://schemas.openxmlformats.org/spreadsheetml/2006/main" count="187" uniqueCount="107">
  <si>
    <t>VERKORT TRAJECT SRW na PBA PEDAGOGIE VAN HET JONGE KIND --&gt; STC: annick.desair@ucll.be - 81 SP nog te doen</t>
  </si>
  <si>
    <t>Eerste semester</t>
  </si>
  <si>
    <t>SP</t>
  </si>
  <si>
    <t>Dropdown</t>
  </si>
  <si>
    <t>*</t>
  </si>
  <si>
    <t>score</t>
  </si>
  <si>
    <t>Tweede semester</t>
  </si>
  <si>
    <t>Opleidingsfase</t>
  </si>
  <si>
    <t>Totaal</t>
  </si>
  <si>
    <t>Familienaam</t>
  </si>
  <si>
    <t>Voornaam</t>
  </si>
  <si>
    <t>Studnr.</t>
  </si>
  <si>
    <t>Fase</t>
  </si>
  <si>
    <t>Opmerkingen</t>
  </si>
  <si>
    <t>Afgesloten</t>
  </si>
  <si>
    <t>Opleidingsfase 1</t>
  </si>
  <si>
    <t>MBR61A</t>
  </si>
  <si>
    <t xml:space="preserve">Beroepspraktijk I SRW </t>
  </si>
  <si>
    <t>Gepland</t>
  </si>
  <si>
    <t>Huidig AJ</t>
  </si>
  <si>
    <t>Fase 1</t>
  </si>
  <si>
    <t>MBR54A</t>
  </si>
  <si>
    <t xml:space="preserve">(Neuro)biologie </t>
  </si>
  <si>
    <t>MBR13A</t>
  </si>
  <si>
    <t>Creativiteit I</t>
  </si>
  <si>
    <t>Huidig AJ + 1</t>
  </si>
  <si>
    <t>Fase 2</t>
  </si>
  <si>
    <t>MBR42A</t>
  </si>
  <si>
    <t>Communicatie: basis</t>
  </si>
  <si>
    <t>MBR59A</t>
  </si>
  <si>
    <t xml:space="preserve">Praktijkonderzoek: verkenning  </t>
  </si>
  <si>
    <t>Huidig AJ + 2</t>
  </si>
  <si>
    <t>Fase 3</t>
  </si>
  <si>
    <r>
      <t xml:space="preserve">Inleiding </t>
    </r>
    <r>
      <rPr>
        <strike/>
        <sz val="11"/>
        <color theme="1"/>
        <rFont val="Calibri"/>
        <family val="2"/>
        <scheme val="minor"/>
      </rPr>
      <t>tot jeugdhulp</t>
    </r>
  </si>
  <si>
    <t>MBR56A</t>
  </si>
  <si>
    <t>Psychologie: inleiding</t>
  </si>
  <si>
    <t>Huidig AJ + 3</t>
  </si>
  <si>
    <t>MBW65A</t>
  </si>
  <si>
    <t>Ontwikkelingspsychologie</t>
  </si>
  <si>
    <t>MBR58A</t>
  </si>
  <si>
    <t xml:space="preserve">Schriftelijke vaardigheden </t>
  </si>
  <si>
    <t>MBR55A</t>
  </si>
  <si>
    <t xml:space="preserve">Pedagogie: inleiding </t>
  </si>
  <si>
    <t>MBR57A</t>
  </si>
  <si>
    <t>Sociologie</t>
  </si>
  <si>
    <t>Tolerantie</t>
  </si>
  <si>
    <t>MBR41A</t>
  </si>
  <si>
    <t>Recht voor welzijnswerkers</t>
  </si>
  <si>
    <t>Vrijstelling</t>
  </si>
  <si>
    <t>MBR60A</t>
  </si>
  <si>
    <t>Sociale inclusie en diversiteit I</t>
  </si>
  <si>
    <t>Totaal semester overschrijdend</t>
  </si>
  <si>
    <t>Opleidingsfase 2</t>
  </si>
  <si>
    <t>MBR43A</t>
  </si>
  <si>
    <t>Communicatie met kinderen &amp; jongeren</t>
  </si>
  <si>
    <t>MBR23A</t>
  </si>
  <si>
    <t>Groepsdynamica: functioneren van groepen</t>
  </si>
  <si>
    <t>MBR68A</t>
  </si>
  <si>
    <t>PO: toepassing</t>
  </si>
  <si>
    <t>MBR66A</t>
  </si>
  <si>
    <t xml:space="preserve">Complexe opvoedingssit II </t>
  </si>
  <si>
    <t>MBR67A</t>
  </si>
  <si>
    <t>Creativiteit I + II</t>
  </si>
  <si>
    <t>MBR70A</t>
  </si>
  <si>
    <t>International Activity in C&amp;Y Studies *</t>
  </si>
  <si>
    <t>sem 2</t>
  </si>
  <si>
    <t>MBR51X</t>
  </si>
  <si>
    <t>Psychopathologie bij kinderen &amp; jongeren</t>
  </si>
  <si>
    <t>MBR26A</t>
  </si>
  <si>
    <t>Jeugdrecht</t>
  </si>
  <si>
    <t>MBR64A</t>
  </si>
  <si>
    <t>Complexe opvoedingssit I</t>
  </si>
  <si>
    <t>MBR69A</t>
  </si>
  <si>
    <t>Sociale inclusie en diversiteit II</t>
  </si>
  <si>
    <t>MBR27A</t>
  </si>
  <si>
    <t xml:space="preserve">Jeugdcriminologie </t>
  </si>
  <si>
    <t>MBR71A</t>
  </si>
  <si>
    <t>Beroepspraktijk II</t>
  </si>
  <si>
    <t>MBR20A</t>
  </si>
  <si>
    <t xml:space="preserve">Pedagogische filosofie </t>
  </si>
  <si>
    <t>MBR65A</t>
  </si>
  <si>
    <t>Beleidsthema's in de jeugdhulp</t>
  </si>
  <si>
    <t xml:space="preserve">Keuze-OPO*  </t>
  </si>
  <si>
    <t>sem 1</t>
  </si>
  <si>
    <t>Inleiding tot SRW</t>
  </si>
  <si>
    <t>Opleidingsfase 3</t>
  </si>
  <si>
    <t>MBR44A</t>
  </si>
  <si>
    <t>Communicatie met gezinnen</t>
  </si>
  <si>
    <t>MBR18A</t>
  </si>
  <si>
    <t>Sociale ethiek SRW</t>
  </si>
  <si>
    <t>MBR79A</t>
  </si>
  <si>
    <t xml:space="preserve">Bachelorproject deel I* </t>
  </si>
  <si>
    <t>VerdiepingsOPO *</t>
  </si>
  <si>
    <t>MBR07A</t>
  </si>
  <si>
    <t>Beroepspraktijk III</t>
  </si>
  <si>
    <t>MBR78A</t>
  </si>
  <si>
    <t>Pedagogische thema's</t>
  </si>
  <si>
    <t>MBR80A</t>
  </si>
  <si>
    <t xml:space="preserve">Bachelorproject deel II* </t>
  </si>
  <si>
    <t>MBR81A</t>
  </si>
  <si>
    <t>Casuïstiek</t>
  </si>
  <si>
    <t>MBR82A</t>
  </si>
  <si>
    <t xml:space="preserve">PIW * </t>
  </si>
  <si>
    <t>Semester 1</t>
  </si>
  <si>
    <t>Semester 2</t>
  </si>
  <si>
    <t>Toleratie</t>
  </si>
  <si>
    <t>2e zittijd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</si>
</sst>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55BA6A"/>
        <bgColor indexed="64"/>
      </patternFill>
    </fill>
    <fill>
      <patternFill patternType="solid">
        <fgColor rgb="FFA6DCF4"/>
        <bgColor indexed="64"/>
      </patternFill>
    </fill>
    <fill>
      <patternFill patternType="solid">
        <fgColor rgb="FFEE8B3C"/>
        <bgColor indexed="64"/>
      </patternFill>
    </fill>
    <fill>
      <patternFill patternType="solid">
        <fgColor rgb="FFB358A0"/>
        <bgColor indexed="64"/>
      </patternFill>
    </fill>
    <fill>
      <patternFill patternType="solid">
        <fgColor rgb="FFEDE054"/>
        <bgColor indexed="64"/>
      </patternFill>
    </fill>
    <fill>
      <patternFill patternType="solid">
        <fgColor rgb="FFEC1A47"/>
        <bgColor indexed="64"/>
      </patternFill>
    </fill>
    <fill>
      <patternFill patternType="solid">
        <fgColor rgb="FF0D4A81"/>
        <bgColor indexed="64"/>
      </patternFill>
    </fill>
    <fill>
      <gradientFill>
        <stop position="0">
          <color rgb="FFB358A0"/>
        </stop>
        <stop position="0.5">
          <color rgb="FFEDE054"/>
        </stop>
        <stop position="1">
          <color rgb="FFB358A0"/>
        </stop>
      </gradientFill>
    </fill>
    <fill>
      <gradientFill>
        <stop position="0">
          <color rgb="FF55BA6A"/>
        </stop>
        <stop position="0.5">
          <color rgb="FFEE8B3C"/>
        </stop>
        <stop position="1">
          <color rgb="FF55BA6A"/>
        </stop>
      </gradientFill>
    </fill>
    <fill>
      <patternFill patternType="solid">
        <fgColor rgb="FFFFFF99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rgb="FF66FF66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AFAF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0" xfId="0" applyFill="1"/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12" borderId="2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9" fillId="17" borderId="0" xfId="0" applyFont="1" applyFill="1" applyAlignment="1">
      <alignment horizontal="center"/>
    </xf>
    <xf numFmtId="0" fontId="9" fillId="18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6" fillId="0" borderId="0" xfId="0" applyFont="1"/>
    <xf numFmtId="0" fontId="0" fillId="21" borderId="7" xfId="0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3" borderId="5" xfId="0" applyFont="1" applyFill="1" applyBorder="1" applyAlignment="1">
      <alignment horizontal="center" vertical="center" wrapText="1"/>
    </xf>
    <xf numFmtId="0" fontId="12" fillId="24" borderId="5" xfId="0" applyFont="1" applyFill="1" applyBorder="1" applyAlignment="1">
      <alignment horizontal="center"/>
    </xf>
    <xf numFmtId="0" fontId="6" fillId="23" borderId="6" xfId="0" applyFont="1" applyFill="1" applyBorder="1" applyAlignment="1">
      <alignment horizontal="center" vertical="center" wrapText="1"/>
    </xf>
    <xf numFmtId="0" fontId="11" fillId="24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/>
    <xf numFmtId="0" fontId="0" fillId="0" borderId="1" xfId="0" applyBorder="1"/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6" fillId="0" borderId="3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6" borderId="1" xfId="0" applyFont="1" applyFill="1" applyBorder="1" applyAlignment="1">
      <alignment vertical="center" wrapText="1"/>
    </xf>
    <xf numFmtId="0" fontId="0" fillId="0" borderId="13" xfId="0" applyBorder="1"/>
    <xf numFmtId="0" fontId="10" fillId="0" borderId="14" xfId="0" applyFont="1" applyBorder="1"/>
    <xf numFmtId="0" fontId="2" fillId="25" borderId="0" xfId="0" applyFont="1" applyFill="1" applyAlignment="1">
      <alignment horizontal="center"/>
    </xf>
    <xf numFmtId="0" fontId="6" fillId="0" borderId="3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/>
    </xf>
    <xf numFmtId="0" fontId="6" fillId="0" borderId="1" xfId="0" applyFont="1" applyBorder="1"/>
    <xf numFmtId="0" fontId="9" fillId="26" borderId="0" xfId="0" applyFont="1" applyFill="1" applyAlignment="1">
      <alignment horizontal="center"/>
    </xf>
    <xf numFmtId="0" fontId="9" fillId="27" borderId="0" xfId="0" applyFont="1" applyFill="1" applyAlignment="1">
      <alignment horizontal="center"/>
    </xf>
    <xf numFmtId="0" fontId="0" fillId="0" borderId="14" xfId="0" applyBorder="1"/>
    <xf numFmtId="0" fontId="3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0" fillId="0" borderId="15" xfId="0" applyBorder="1"/>
    <xf numFmtId="0" fontId="7" fillId="5" borderId="5" xfId="0" applyFont="1" applyFill="1" applyBorder="1" applyAlignment="1">
      <alignment horizontal="center"/>
    </xf>
    <xf numFmtId="0" fontId="0" fillId="20" borderId="6" xfId="0" applyFill="1" applyBorder="1" applyAlignment="1">
      <alignment horizontal="center" vertical="center" wrapText="1"/>
    </xf>
    <xf numFmtId="0" fontId="7" fillId="17" borderId="0" xfId="0" applyFont="1" applyFill="1" applyAlignment="1">
      <alignment horizontal="center"/>
    </xf>
    <xf numFmtId="0" fontId="7" fillId="18" borderId="0" xfId="0" applyFont="1" applyFill="1" applyAlignment="1">
      <alignment horizontal="center"/>
    </xf>
    <xf numFmtId="0" fontId="4" fillId="16" borderId="8" xfId="0" applyFont="1" applyFill="1" applyBorder="1" applyAlignment="1">
      <alignment horizontal="center"/>
    </xf>
    <xf numFmtId="0" fontId="0" fillId="16" borderId="9" xfId="0" applyFill="1" applyBorder="1" applyAlignment="1">
      <alignment horizontal="center" vertical="center" wrapText="1"/>
    </xf>
    <xf numFmtId="0" fontId="0" fillId="20" borderId="11" xfId="0" applyFill="1" applyBorder="1"/>
    <xf numFmtId="0" fontId="0" fillId="21" borderId="10" xfId="0" applyFill="1" applyBorder="1"/>
    <xf numFmtId="0" fontId="0" fillId="22" borderId="10" xfId="0" applyFill="1" applyBorder="1"/>
    <xf numFmtId="0" fontId="0" fillId="16" borderId="12" xfId="0" applyFill="1" applyBorder="1"/>
    <xf numFmtId="0" fontId="7" fillId="5" borderId="6" xfId="0" applyFont="1" applyFill="1" applyBorder="1" applyAlignment="1">
      <alignment horizontal="center"/>
    </xf>
    <xf numFmtId="0" fontId="7" fillId="17" borderId="7" xfId="0" applyFont="1" applyFill="1" applyBorder="1" applyAlignment="1">
      <alignment horizontal="center"/>
    </xf>
    <xf numFmtId="0" fontId="7" fillId="18" borderId="7" xfId="0" applyFont="1" applyFill="1" applyBorder="1" applyAlignment="1">
      <alignment horizontal="center"/>
    </xf>
    <xf numFmtId="0" fontId="4" fillId="16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23" borderId="11" xfId="0" applyFont="1" applyFill="1" applyBorder="1" applyAlignment="1">
      <alignment horizontal="center" vertical="center" wrapText="1"/>
    </xf>
    <xf numFmtId="0" fontId="11" fillId="24" borderId="5" xfId="0" applyFont="1" applyFill="1" applyBorder="1" applyAlignment="1">
      <alignment horizontal="center"/>
    </xf>
    <xf numFmtId="0" fontId="12" fillId="24" borderId="6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6" fillId="23" borderId="11" xfId="0" applyFont="1" applyFill="1" applyBorder="1"/>
    <xf numFmtId="0" fontId="6" fillId="23" borderId="5" xfId="0" applyFont="1" applyFill="1" applyBorder="1"/>
    <xf numFmtId="0" fontId="6" fillId="23" borderId="6" xfId="0" applyFont="1" applyFill="1" applyBorder="1" applyAlignment="1">
      <alignment horizontal="center"/>
    </xf>
    <xf numFmtId="0" fontId="0" fillId="20" borderId="6" xfId="0" applyFill="1" applyBorder="1" applyAlignment="1">
      <alignment horizontal="center"/>
    </xf>
    <xf numFmtId="0" fontId="0" fillId="21" borderId="7" xfId="0" applyFill="1" applyBorder="1" applyAlignment="1">
      <alignment horizontal="center"/>
    </xf>
    <xf numFmtId="0" fontId="0" fillId="22" borderId="7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6" borderId="13" xfId="0" applyFill="1" applyBorder="1" applyAlignment="1">
      <alignment horizontal="center" vertical="center" textRotation="90" wrapText="1"/>
    </xf>
    <xf numFmtId="0" fontId="0" fillId="6" borderId="14" xfId="0" applyFill="1" applyBorder="1" applyAlignment="1">
      <alignment horizontal="center" vertical="center" textRotation="90" wrapText="1"/>
    </xf>
    <xf numFmtId="0" fontId="0" fillId="6" borderId="15" xfId="0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12" borderId="4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Standaard" xfId="0" builtinId="0"/>
  </cellStyles>
  <dxfs count="297"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rgb="FFFFAFAF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fgColor rgb="FFFF66FF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rgb="FFFF66FF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rgb="FFFF66FF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rgb="FFFF66FF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rgb="FFFF66FF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rgb="FFFFAFAF"/>
          <bgColor rgb="FFFFAFAF"/>
        </patternFill>
      </fill>
    </dxf>
    <dxf>
      <font>
        <color theme="1"/>
      </font>
    </dxf>
    <dxf>
      <font>
        <color theme="1"/>
      </font>
    </dxf>
    <dxf>
      <font>
        <color theme="1"/>
      </font>
      <fill>
        <gradientFill>
          <stop position="0">
            <color rgb="FFB358A0"/>
          </stop>
          <stop position="0.5">
            <color rgb="FFEDE054"/>
          </stop>
          <stop position="1">
            <color rgb="FFB358A0"/>
          </stop>
        </gradient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1"/>
          <bgColor theme="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0"/>
      </font>
      <fill>
        <patternFill>
          <fgColor rgb="FF0D4A81"/>
          <bgColor rgb="FF0D4A81"/>
        </patternFill>
      </fill>
    </dxf>
    <dxf>
      <font>
        <color theme="1"/>
      </font>
      <fill>
        <gradientFill>
          <stop position="0">
            <color rgb="FFB358A0"/>
          </stop>
          <stop position="0.5">
            <color rgb="FFEDE054"/>
          </stop>
          <stop position="1">
            <color rgb="FFB358A0"/>
          </stop>
        </gradientFill>
      </fill>
    </dxf>
    <dxf>
      <font>
        <strike/>
      </font>
    </dxf>
    <dxf>
      <font>
        <color theme="1"/>
      </font>
      <fill>
        <patternFill>
          <fgColor auto="1"/>
          <bgColor theme="5"/>
        </patternFill>
      </fill>
    </dxf>
    <dxf>
      <font>
        <strike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0"/>
      </font>
    </dxf>
    <dxf>
      <font>
        <color theme="0"/>
      </font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ont>
        <color auto="1"/>
      </font>
      <fill>
        <patternFill>
          <bgColor theme="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fgColor theme="0"/>
          <bgColor theme="6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auto="1"/>
      </font>
      <fill>
        <patternFill>
          <bgColor theme="6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rgb="FF00FFFF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theme="6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66FF66"/>
        </patternFill>
      </fill>
    </dxf>
    <dxf>
      <font>
        <color auto="1"/>
      </font>
      <fill>
        <patternFill>
          <bgColor theme="6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fgColor theme="0"/>
          <bgColor theme="6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66FF66"/>
        </patternFill>
      </fill>
    </dxf>
    <dxf>
      <font>
        <color auto="1"/>
      </font>
      <fill>
        <patternFill>
          <fgColor theme="0"/>
          <bgColor theme="6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strike/>
      </font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fgColor theme="0"/>
          <bgColor theme="2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00FFFF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auto="1"/>
      </font>
      <fill>
        <patternFill>
          <fgColor theme="0"/>
          <bgColor theme="6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theme="6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fgColor theme="0"/>
          <bgColor theme="2"/>
        </patternFill>
      </fill>
    </dxf>
    <dxf>
      <font>
        <color auto="1"/>
      </font>
      <fill>
        <patternFill>
          <fgColor theme="0"/>
          <bgColor theme="6"/>
        </patternFill>
      </fill>
    </dxf>
    <dxf>
      <fill>
        <patternFill>
          <bgColor rgb="FF00FFFF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auto="1"/>
      </font>
      <fill>
        <patternFill>
          <fgColor theme="0"/>
          <bgColor theme="6"/>
        </patternFill>
      </fill>
    </dxf>
    <dxf>
      <font>
        <color auto="1"/>
      </font>
      <fill>
        <patternFill>
          <fgColor theme="0"/>
          <bgColor theme="2"/>
        </patternFill>
      </fill>
    </dxf>
    <dxf>
      <fill>
        <patternFill>
          <bgColor rgb="FF00FFFF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colors>
    <mruColors>
      <color rgb="FF0D4A81"/>
      <color rgb="FFFF66FF"/>
      <color rgb="FF00FFFF"/>
      <color rgb="FF66FF66"/>
      <color rgb="FFFFFF99"/>
      <color rgb="FFEC1A47"/>
      <color rgb="FFEE8B3C"/>
      <color rgb="FFFFAFAF"/>
      <color rgb="FFEDE054"/>
      <color rgb="FFB358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48"/>
  <sheetViews>
    <sheetView showGridLines="0" showRowColHeaders="0" tabSelected="1" topLeftCell="A6" zoomScaleNormal="100" workbookViewId="0">
      <selection activeCell="E17" sqref="E17:F17"/>
    </sheetView>
  </sheetViews>
  <sheetFormatPr defaultRowHeight="15"/>
  <cols>
    <col min="1" max="1" width="3.42578125" bestFit="1" customWidth="1"/>
    <col min="2" max="2" width="9.5703125" customWidth="1"/>
    <col min="3" max="3" width="38.85546875" customWidth="1"/>
    <col min="4" max="4" width="5.5703125" customWidth="1"/>
    <col min="5" max="5" width="12.5703125" customWidth="1"/>
    <col min="6" max="6" width="6.42578125" customWidth="1"/>
    <col min="7" max="7" width="6.5703125" customWidth="1"/>
    <col min="8" max="8" width="9.5703125" customWidth="1"/>
    <col min="9" max="9" width="38.85546875" customWidth="1"/>
    <col min="10" max="10" width="5.5703125" customWidth="1"/>
    <col min="11" max="11" width="12.5703125" customWidth="1"/>
    <col min="12" max="12" width="6.42578125" customWidth="1"/>
    <col min="13" max="13" width="6.5703125" customWidth="1"/>
    <col min="14" max="14" width="2.140625" customWidth="1"/>
    <col min="15" max="15" width="4.42578125" customWidth="1"/>
    <col min="16" max="16" width="12.5703125" customWidth="1"/>
    <col min="17" max="17" width="6.42578125" customWidth="1"/>
    <col min="18" max="18" width="2.140625" customWidth="1"/>
    <col min="19" max="19" width="3.42578125" customWidth="1"/>
    <col min="20" max="20" width="12.5703125" customWidth="1"/>
    <col min="21" max="21" width="6.42578125" customWidth="1"/>
    <col min="22" max="22" width="19.5703125" customWidth="1"/>
    <col min="23" max="23" width="17.42578125" customWidth="1"/>
    <col min="24" max="24" width="16.140625" customWidth="1"/>
    <col min="25" max="25" width="7.42578125" customWidth="1"/>
  </cols>
  <sheetData>
    <row r="1" spans="1:30" ht="18.75">
      <c r="A1" s="128" t="s">
        <v>0</v>
      </c>
    </row>
    <row r="2" spans="1:30">
      <c r="B2" s="165" t="s">
        <v>1</v>
      </c>
      <c r="C2" s="165"/>
      <c r="D2" s="4" t="s">
        <v>2</v>
      </c>
      <c r="E2" s="4" t="s">
        <v>3</v>
      </c>
      <c r="F2" s="4" t="s">
        <v>4</v>
      </c>
      <c r="G2" s="4" t="s">
        <v>5</v>
      </c>
      <c r="H2" s="165" t="s">
        <v>6</v>
      </c>
      <c r="I2" s="165"/>
      <c r="J2" s="4" t="s">
        <v>2</v>
      </c>
      <c r="K2" s="4" t="s">
        <v>3</v>
      </c>
      <c r="L2" s="62" t="s">
        <v>4</v>
      </c>
      <c r="M2" s="62" t="s">
        <v>5</v>
      </c>
      <c r="N2" s="162" t="s">
        <v>7</v>
      </c>
      <c r="O2" s="160"/>
      <c r="P2" s="160"/>
      <c r="Q2" s="161"/>
      <c r="R2" s="162" t="s">
        <v>8</v>
      </c>
      <c r="S2" s="160"/>
      <c r="T2" s="160"/>
      <c r="U2" s="161"/>
      <c r="V2" s="40" t="s">
        <v>9</v>
      </c>
      <c r="W2" s="40" t="s">
        <v>10</v>
      </c>
      <c r="X2" s="89" t="s">
        <v>11</v>
      </c>
      <c r="Y2" s="94" t="s">
        <v>12</v>
      </c>
      <c r="Z2" s="160" t="s">
        <v>13</v>
      </c>
      <c r="AA2" s="160"/>
      <c r="AB2" s="160"/>
      <c r="AC2" s="160"/>
      <c r="AD2" s="161"/>
    </row>
    <row r="3" spans="1:30" ht="15.6" customHeight="1">
      <c r="B3" s="1"/>
      <c r="C3" s="11"/>
      <c r="D3" s="12"/>
      <c r="E3" s="12"/>
      <c r="F3" s="12"/>
      <c r="G3" s="12"/>
      <c r="H3" s="11"/>
      <c r="I3" s="11"/>
      <c r="J3" s="2"/>
      <c r="K3" s="12"/>
      <c r="L3" s="12"/>
      <c r="M3" s="12"/>
      <c r="N3" s="12"/>
      <c r="O3" s="12"/>
      <c r="P3" s="12"/>
      <c r="Q3" s="12"/>
      <c r="R3" s="42"/>
      <c r="S3" s="112"/>
      <c r="T3" s="113" t="s">
        <v>14</v>
      </c>
      <c r="U3" s="114">
        <f>Q4+Q15+Q28</f>
        <v>99</v>
      </c>
      <c r="V3" s="133"/>
      <c r="W3" s="133"/>
      <c r="X3" s="136"/>
      <c r="Y3" s="83"/>
      <c r="Z3" s="139"/>
      <c r="AA3" s="139"/>
      <c r="AB3" s="139"/>
      <c r="AC3" s="139"/>
      <c r="AD3" s="140"/>
    </row>
    <row r="4" spans="1:30" ht="14.45" customHeight="1">
      <c r="A4" s="163" t="s">
        <v>15</v>
      </c>
      <c r="B4" s="9" t="s">
        <v>16</v>
      </c>
      <c r="C4" s="37" t="s">
        <v>17</v>
      </c>
      <c r="D4" s="38"/>
      <c r="E4" s="154"/>
      <c r="F4" s="154"/>
      <c r="G4" s="154"/>
      <c r="H4" s="154"/>
      <c r="I4" s="39"/>
      <c r="J4" s="3">
        <v>8</v>
      </c>
      <c r="K4" s="149" t="s">
        <v>14</v>
      </c>
      <c r="L4" s="150"/>
      <c r="M4" s="36"/>
      <c r="N4" s="63"/>
      <c r="O4" s="57"/>
      <c r="P4" s="58" t="str">
        <f>T3</f>
        <v>Afgesloten</v>
      </c>
      <c r="Q4" s="59">
        <f>Blad1!I2</f>
        <v>51</v>
      </c>
      <c r="R4" s="61"/>
      <c r="S4" s="145" t="s">
        <v>18</v>
      </c>
      <c r="T4" s="44" t="s">
        <v>19</v>
      </c>
      <c r="U4" s="107">
        <f>(SUMIF(E5:E11,T4,D5:D11)+SUMIF(K4:K9,T4,J4:J9)+SUMIF(E15:E23,T4,D15:D23)+SUMIF(K15:K20,T4,J15:J20)+SUMIF(E28:E30,T4,D28:D30)+SUMIF(K28:K33,T4,J28:J33))</f>
        <v>45</v>
      </c>
      <c r="V4" s="134"/>
      <c r="W4" s="134"/>
      <c r="X4" s="137"/>
      <c r="Y4" s="84" t="s">
        <v>20</v>
      </c>
      <c r="Z4" s="141"/>
      <c r="AA4" s="141"/>
      <c r="AB4" s="141"/>
      <c r="AC4" s="141"/>
      <c r="AD4" s="142"/>
    </row>
    <row r="5" spans="1:30">
      <c r="A5" s="163"/>
      <c r="B5" s="9" t="s">
        <v>21</v>
      </c>
      <c r="C5" s="20" t="s">
        <v>22</v>
      </c>
      <c r="D5" s="3">
        <v>4</v>
      </c>
      <c r="E5" s="149" t="s">
        <v>14</v>
      </c>
      <c r="F5" s="150"/>
      <c r="G5" s="124"/>
      <c r="H5" s="15" t="s">
        <v>23</v>
      </c>
      <c r="I5" s="30" t="s">
        <v>24</v>
      </c>
      <c r="J5" s="129">
        <v>3</v>
      </c>
      <c r="K5" s="149" t="s">
        <v>14</v>
      </c>
      <c r="L5" s="150"/>
      <c r="M5" s="36"/>
      <c r="N5" s="148"/>
      <c r="O5" s="145" t="s">
        <v>18</v>
      </c>
      <c r="P5" s="97" t="str">
        <f>T4</f>
        <v>Huidig AJ</v>
      </c>
      <c r="Q5" s="98">
        <f>((SUMIF(E5:E11,T4,D5:D11))+(SUMIF(K4:K9,T4,J4:J9)))</f>
        <v>0</v>
      </c>
      <c r="R5" s="43"/>
      <c r="S5" s="146"/>
      <c r="T5" s="46" t="s">
        <v>25</v>
      </c>
      <c r="U5" s="108">
        <f>(SUMIF(E5:E11,T5,D5:D11)+SUMIF(K4:K9,T5,J4:J9)+SUMIF(E15:E23,T5,D15:D23)+SUMIF(K15:K20,T5,J15:J20)+SUMIF(E28:E30,T5,D28:D30)+SUMIF(K28:K33,T5,J28:J33))</f>
        <v>30</v>
      </c>
      <c r="V5" s="134"/>
      <c r="W5" s="134"/>
      <c r="X5" s="137"/>
      <c r="Y5" s="84" t="s">
        <v>26</v>
      </c>
      <c r="Z5" s="141"/>
      <c r="AA5" s="141"/>
      <c r="AB5" s="141"/>
      <c r="AC5" s="141"/>
      <c r="AD5" s="142"/>
    </row>
    <row r="6" spans="1:30">
      <c r="A6" s="163"/>
      <c r="B6" s="9" t="s">
        <v>27</v>
      </c>
      <c r="C6" s="23" t="s">
        <v>28</v>
      </c>
      <c r="D6" s="3">
        <v>3</v>
      </c>
      <c r="E6" s="149" t="s">
        <v>14</v>
      </c>
      <c r="F6" s="150"/>
      <c r="G6" s="77"/>
      <c r="H6" s="67" t="s">
        <v>29</v>
      </c>
      <c r="I6" s="29" t="s">
        <v>30</v>
      </c>
      <c r="J6" s="3">
        <v>6</v>
      </c>
      <c r="K6" s="149" t="s">
        <v>14</v>
      </c>
      <c r="L6" s="150"/>
      <c r="M6" s="36"/>
      <c r="N6" s="148"/>
      <c r="O6" s="146"/>
      <c r="P6" s="99" t="str">
        <f>T5</f>
        <v>Huidig AJ + 1</v>
      </c>
      <c r="Q6" s="54">
        <f>((SUMIF(E5:E11,T5,D5:D11))+(SUMIF(K4:K9,T5,J4:J9)))</f>
        <v>0</v>
      </c>
      <c r="R6" s="43"/>
      <c r="S6" s="146"/>
      <c r="T6" s="47" t="s">
        <v>31</v>
      </c>
      <c r="U6" s="109">
        <f>(SUMIF(E5:E11,T6,D5:D11)+SUMIF(K4:K9,T6,J4:J9)+SUMIF(E15:E23,T6,D15:D23)+SUMIF(K15:K20,T6,J15:J20)+SUMIF(E28:E30,T6,D28:D30)+SUMIF(K28:K33,T6,J28:J33))</f>
        <v>0</v>
      </c>
      <c r="V6" s="134"/>
      <c r="W6" s="134"/>
      <c r="X6" s="137"/>
      <c r="Y6" s="84" t="s">
        <v>32</v>
      </c>
      <c r="Z6" s="141"/>
      <c r="AA6" s="141"/>
      <c r="AB6" s="141"/>
      <c r="AC6" s="141"/>
      <c r="AD6" s="142"/>
    </row>
    <row r="7" spans="1:30">
      <c r="A7" s="163"/>
      <c r="B7" s="9"/>
      <c r="C7" s="21" t="s">
        <v>33</v>
      </c>
      <c r="D7" s="127">
        <v>0</v>
      </c>
      <c r="E7" s="149" t="s">
        <v>14</v>
      </c>
      <c r="F7" s="150"/>
      <c r="G7" s="77"/>
      <c r="H7" s="67" t="s">
        <v>34</v>
      </c>
      <c r="I7" s="21" t="s">
        <v>35</v>
      </c>
      <c r="J7" s="3">
        <v>6</v>
      </c>
      <c r="K7" s="149" t="s">
        <v>14</v>
      </c>
      <c r="L7" s="150"/>
      <c r="M7" s="36"/>
      <c r="N7" s="148"/>
      <c r="O7" s="146"/>
      <c r="P7" s="100" t="str">
        <f>T6</f>
        <v>Huidig AJ + 2</v>
      </c>
      <c r="Q7" s="55">
        <f>((SUMIF(E5:E11,T6,D5:D11))+(SUMIF(K4:K9,T6,J4:J9)))</f>
        <v>0</v>
      </c>
      <c r="R7" s="43"/>
      <c r="S7" s="147"/>
      <c r="T7" s="48" t="s">
        <v>36</v>
      </c>
      <c r="U7" s="110">
        <f>(SUMIF(E5:E11,T7,D5:D11)+SUMIF(K4:K9,T7,J4:J9)+SUMIF(E15:E23,T7,D15:D23)+SUMIF(K15:K20,T7,J15:J20)+SUMIF(E28:E30,T7,D28:D30)+SUMIF(K28:K33,T7,J28:J33))</f>
        <v>0</v>
      </c>
      <c r="V7" s="134"/>
      <c r="W7" s="134"/>
      <c r="X7" s="137"/>
      <c r="Y7" s="95"/>
      <c r="Z7" s="141"/>
      <c r="AA7" s="141"/>
      <c r="AB7" s="141"/>
      <c r="AC7" s="141"/>
      <c r="AD7" s="142"/>
    </row>
    <row r="8" spans="1:30">
      <c r="A8" s="163"/>
      <c r="B8" s="9" t="s">
        <v>37</v>
      </c>
      <c r="C8" s="21" t="s">
        <v>38</v>
      </c>
      <c r="D8" s="3">
        <v>3</v>
      </c>
      <c r="E8" s="149" t="s">
        <v>14</v>
      </c>
      <c r="F8" s="150"/>
      <c r="G8" s="77"/>
      <c r="H8" s="67" t="s">
        <v>39</v>
      </c>
      <c r="I8" s="25" t="s">
        <v>40</v>
      </c>
      <c r="J8" s="3">
        <v>3</v>
      </c>
      <c r="K8" s="149" t="s">
        <v>14</v>
      </c>
      <c r="L8" s="150"/>
      <c r="M8" s="36"/>
      <c r="N8" s="148"/>
      <c r="O8" s="147"/>
      <c r="P8" s="101" t="str">
        <f>T7</f>
        <v>Huidig AJ + 3</v>
      </c>
      <c r="Q8" s="102">
        <f>((SUMIF(E5:E11,T7,D5:D11))+(SUMIF(K4:K9,T7,J4:J9)))</f>
        <v>0</v>
      </c>
      <c r="R8" s="43"/>
      <c r="S8" s="64"/>
      <c r="U8" s="49"/>
      <c r="V8" s="134"/>
      <c r="W8" s="134"/>
      <c r="X8" s="137"/>
      <c r="Y8" s="93"/>
      <c r="Z8" s="141"/>
      <c r="AA8" s="141"/>
      <c r="AB8" s="141"/>
      <c r="AC8" s="141"/>
      <c r="AD8" s="142"/>
    </row>
    <row r="9" spans="1:30">
      <c r="A9" s="163"/>
      <c r="B9" s="9" t="s">
        <v>41</v>
      </c>
      <c r="C9" s="20" t="s">
        <v>42</v>
      </c>
      <c r="D9" s="3">
        <v>6</v>
      </c>
      <c r="E9" s="149" t="s">
        <v>14</v>
      </c>
      <c r="F9" s="150"/>
      <c r="G9" s="77"/>
      <c r="H9" s="67" t="s">
        <v>43</v>
      </c>
      <c r="I9" s="21" t="s">
        <v>44</v>
      </c>
      <c r="J9" s="3">
        <v>3</v>
      </c>
      <c r="K9" s="149" t="s">
        <v>14</v>
      </c>
      <c r="L9" s="150"/>
      <c r="M9" s="36"/>
      <c r="N9" s="64"/>
      <c r="O9" s="43"/>
      <c r="P9" s="43"/>
      <c r="Q9" s="45"/>
      <c r="R9" s="43"/>
      <c r="S9" s="64"/>
      <c r="T9" s="56" t="s">
        <v>45</v>
      </c>
      <c r="U9" s="111">
        <f>Q10+Q21+Q34</f>
        <v>0</v>
      </c>
      <c r="V9" s="134"/>
      <c r="W9" s="134"/>
      <c r="X9" s="137"/>
      <c r="Y9" s="93"/>
      <c r="Z9" s="141"/>
      <c r="AA9" s="141"/>
      <c r="AB9" s="141"/>
      <c r="AC9" s="141"/>
      <c r="AD9" s="142"/>
    </row>
    <row r="10" spans="1:30">
      <c r="A10" s="163"/>
      <c r="B10" s="9" t="s">
        <v>46</v>
      </c>
      <c r="C10" s="20" t="s">
        <v>47</v>
      </c>
      <c r="D10" s="3">
        <v>3</v>
      </c>
      <c r="E10" s="149" t="s">
        <v>14</v>
      </c>
      <c r="F10" s="150"/>
      <c r="G10" s="77"/>
      <c r="H10" s="15"/>
      <c r="I10" s="16"/>
      <c r="J10" s="3"/>
      <c r="K10" s="157"/>
      <c r="L10" s="158"/>
      <c r="M10" s="3"/>
      <c r="N10" s="64"/>
      <c r="O10" s="43"/>
      <c r="P10" s="43" t="str">
        <f>T9</f>
        <v>Tolerantie</v>
      </c>
      <c r="Q10" s="45">
        <f>((SUMIF(E5:E11,T9,D5:D11))+(SUMIF(K4:K9,T9,J4:J9)))</f>
        <v>0</v>
      </c>
      <c r="R10" s="43"/>
      <c r="S10" s="64"/>
      <c r="T10" s="56" t="s">
        <v>48</v>
      </c>
      <c r="U10" s="111">
        <f>Q11+Q22+Q35</f>
        <v>0</v>
      </c>
      <c r="V10" s="134"/>
      <c r="W10" s="134"/>
      <c r="X10" s="137"/>
      <c r="Y10" s="93"/>
      <c r="Z10" s="141"/>
      <c r="AA10" s="141"/>
      <c r="AB10" s="141"/>
      <c r="AC10" s="141"/>
      <c r="AD10" s="142"/>
    </row>
    <row r="11" spans="1:30">
      <c r="A11" s="163"/>
      <c r="B11" s="9" t="s">
        <v>49</v>
      </c>
      <c r="C11" s="26" t="s">
        <v>50</v>
      </c>
      <c r="D11" s="3">
        <v>3</v>
      </c>
      <c r="E11" s="149" t="s">
        <v>14</v>
      </c>
      <c r="F11" s="150"/>
      <c r="G11" s="77"/>
      <c r="H11" s="15"/>
      <c r="I11" s="14"/>
      <c r="J11" s="3"/>
      <c r="K11" s="157"/>
      <c r="L11" s="158"/>
      <c r="M11" s="15"/>
      <c r="N11" s="64"/>
      <c r="O11" s="43"/>
      <c r="P11" s="43" t="str">
        <f>T10</f>
        <v>Vrijstelling</v>
      </c>
      <c r="Q11" s="45">
        <f>((SUMIF(E5:E11,T10,D5:D11))+(SUMIF(K4:K9,T10,J4:J9)))</f>
        <v>0</v>
      </c>
      <c r="R11" s="43"/>
      <c r="S11" s="115"/>
      <c r="T11" s="50"/>
      <c r="U11" s="51"/>
      <c r="V11" s="135"/>
      <c r="W11" s="135"/>
      <c r="X11" s="138"/>
      <c r="Y11" s="96"/>
      <c r="Z11" s="143"/>
      <c r="AA11" s="143"/>
      <c r="AB11" s="143"/>
      <c r="AC11" s="143"/>
      <c r="AD11" s="144"/>
    </row>
    <row r="12" spans="1:30">
      <c r="A12" s="163"/>
      <c r="B12" s="164" t="s">
        <v>8</v>
      </c>
      <c r="C12" s="164"/>
      <c r="D12" s="35">
        <f>SUM(D5:D11)</f>
        <v>22</v>
      </c>
      <c r="E12" s="155"/>
      <c r="F12" s="156"/>
      <c r="G12" s="79"/>
      <c r="H12" s="164" t="s">
        <v>8</v>
      </c>
      <c r="I12" s="164"/>
      <c r="J12" s="35">
        <f>J5+J6+J7+J8+J9</f>
        <v>21</v>
      </c>
      <c r="K12" s="155"/>
      <c r="L12" s="156"/>
      <c r="M12" s="78"/>
      <c r="N12" s="65"/>
      <c r="Q12" s="49"/>
    </row>
    <row r="13" spans="1:30">
      <c r="A13" s="163"/>
      <c r="B13" s="164" t="s">
        <v>51</v>
      </c>
      <c r="C13" s="164"/>
      <c r="D13" s="164"/>
      <c r="E13" s="164"/>
      <c r="F13" s="164"/>
      <c r="G13" s="164"/>
      <c r="H13" s="164"/>
      <c r="I13" s="164"/>
      <c r="J13" s="17">
        <f>J4</f>
        <v>8</v>
      </c>
      <c r="K13" s="155"/>
      <c r="L13" s="156"/>
      <c r="M13" s="78"/>
      <c r="N13" s="66"/>
      <c r="O13" s="50"/>
      <c r="P13" s="50"/>
      <c r="Q13" s="51"/>
    </row>
    <row r="14" spans="1:30">
      <c r="B14" s="10"/>
      <c r="C14" s="10"/>
      <c r="D14" s="10"/>
      <c r="E14" s="10"/>
      <c r="F14" s="10"/>
      <c r="G14" s="10"/>
      <c r="H14" s="10"/>
      <c r="I14" s="10"/>
      <c r="K14" s="10"/>
    </row>
    <row r="15" spans="1:30">
      <c r="A15" s="163" t="s">
        <v>52</v>
      </c>
      <c r="B15" s="6" t="s">
        <v>53</v>
      </c>
      <c r="C15" s="24" t="s">
        <v>54</v>
      </c>
      <c r="D15" s="13">
        <v>3</v>
      </c>
      <c r="E15" s="149" t="s">
        <v>14</v>
      </c>
      <c r="F15" s="150"/>
      <c r="G15" s="77"/>
      <c r="H15" s="6" t="s">
        <v>55</v>
      </c>
      <c r="I15" s="25" t="s">
        <v>56</v>
      </c>
      <c r="J15" s="18">
        <v>3</v>
      </c>
      <c r="K15" s="149" t="s">
        <v>14</v>
      </c>
      <c r="L15" s="150"/>
      <c r="M15" s="36"/>
      <c r="N15" s="63"/>
      <c r="O15" s="57"/>
      <c r="P15" s="58" t="str">
        <f>T3</f>
        <v>Afgesloten</v>
      </c>
      <c r="Q15" s="59">
        <f>Blad1!I3</f>
        <v>36</v>
      </c>
      <c r="R15" s="61"/>
      <c r="S15" s="43"/>
    </row>
    <row r="16" spans="1:30" ht="14.45" customHeight="1">
      <c r="A16" s="163"/>
      <c r="B16" s="6" t="s">
        <v>57</v>
      </c>
      <c r="C16" s="28" t="s">
        <v>58</v>
      </c>
      <c r="D16" s="13">
        <v>3</v>
      </c>
      <c r="E16" s="149" t="s">
        <v>14</v>
      </c>
      <c r="F16" s="150"/>
      <c r="G16" s="77"/>
      <c r="H16" s="6" t="s">
        <v>59</v>
      </c>
      <c r="I16" s="21" t="s">
        <v>60</v>
      </c>
      <c r="J16" s="3">
        <v>6</v>
      </c>
      <c r="K16" s="149" t="s">
        <v>19</v>
      </c>
      <c r="L16" s="150"/>
      <c r="M16" s="36"/>
      <c r="N16" s="148"/>
      <c r="O16" s="145" t="s">
        <v>18</v>
      </c>
      <c r="P16" s="97" t="str">
        <f>T4</f>
        <v>Huidig AJ</v>
      </c>
      <c r="Q16" s="98">
        <f>((SUMIF(E15:E24,T4,D15:D24))+(SUMIF(K15:K20,T4,J15:J20)))</f>
        <v>33</v>
      </c>
      <c r="R16" s="43"/>
      <c r="S16" s="43"/>
    </row>
    <row r="17" spans="1:21">
      <c r="A17" s="163"/>
      <c r="B17" s="6" t="s">
        <v>61</v>
      </c>
      <c r="C17" s="130" t="s">
        <v>62</v>
      </c>
      <c r="D17" s="126">
        <v>6</v>
      </c>
      <c r="E17" s="149" t="s">
        <v>19</v>
      </c>
      <c r="F17" s="150"/>
      <c r="G17" s="77"/>
      <c r="H17" s="6" t="s">
        <v>63</v>
      </c>
      <c r="I17" s="27" t="s">
        <v>64</v>
      </c>
      <c r="J17" s="3">
        <v>3</v>
      </c>
      <c r="K17" s="36" t="s">
        <v>14</v>
      </c>
      <c r="L17" s="81" t="s">
        <v>65</v>
      </c>
      <c r="M17" s="36"/>
      <c r="N17" s="148"/>
      <c r="O17" s="146"/>
      <c r="P17" s="99" t="str">
        <f>T5</f>
        <v>Huidig AJ + 1</v>
      </c>
      <c r="Q17" s="54">
        <f>((SUMIF(E15:E24,T5,D15:D24))+(SUMIF(K15:K20,T5,J15:J20)))</f>
        <v>0</v>
      </c>
      <c r="R17" s="43"/>
      <c r="S17" s="43"/>
    </row>
    <row r="18" spans="1:21">
      <c r="A18" s="163"/>
      <c r="B18" s="6" t="s">
        <v>66</v>
      </c>
      <c r="C18" s="22" t="s">
        <v>67</v>
      </c>
      <c r="D18" s="13">
        <v>3</v>
      </c>
      <c r="E18" s="149" t="s">
        <v>19</v>
      </c>
      <c r="F18" s="150"/>
      <c r="G18" s="77"/>
      <c r="H18" s="6" t="s">
        <v>68</v>
      </c>
      <c r="I18" s="21" t="s">
        <v>69</v>
      </c>
      <c r="J18" s="3">
        <v>3</v>
      </c>
      <c r="K18" s="149" t="s">
        <v>19</v>
      </c>
      <c r="L18" s="150"/>
      <c r="M18" s="36"/>
      <c r="N18" s="148"/>
      <c r="O18" s="146"/>
      <c r="P18" s="100" t="str">
        <f>T6</f>
        <v>Huidig AJ + 2</v>
      </c>
      <c r="Q18" s="55">
        <f>((SUMIF(E15:E24,T6,D15:D24))+(SUMIF(K15:K20,T6,J15:J20)))</f>
        <v>0</v>
      </c>
      <c r="R18" s="43"/>
      <c r="S18" s="43"/>
    </row>
    <row r="19" spans="1:21">
      <c r="A19" s="163"/>
      <c r="B19" s="6" t="s">
        <v>70</v>
      </c>
      <c r="C19" s="22" t="s">
        <v>71</v>
      </c>
      <c r="D19" s="13">
        <v>6</v>
      </c>
      <c r="E19" s="149" t="s">
        <v>19</v>
      </c>
      <c r="F19" s="150"/>
      <c r="G19" s="77"/>
      <c r="H19" s="6" t="s">
        <v>72</v>
      </c>
      <c r="I19" s="27" t="s">
        <v>73</v>
      </c>
      <c r="J19" s="3">
        <v>3</v>
      </c>
      <c r="K19" s="149" t="s">
        <v>14</v>
      </c>
      <c r="L19" s="150"/>
      <c r="M19" s="36"/>
      <c r="N19" s="148"/>
      <c r="O19" s="147"/>
      <c r="P19" s="101" t="str">
        <f>T7</f>
        <v>Huidig AJ + 3</v>
      </c>
      <c r="Q19" s="102">
        <f>((SUMIF(E15:E24,T7,D15:D24))+(SUMIF(K15:K20,T7,J15:J20)))</f>
        <v>0</v>
      </c>
      <c r="R19" s="43"/>
      <c r="S19" s="43"/>
    </row>
    <row r="20" spans="1:21">
      <c r="A20" s="163"/>
      <c r="B20" s="6" t="s">
        <v>74</v>
      </c>
      <c r="C20" s="22" t="s">
        <v>75</v>
      </c>
      <c r="D20" s="13">
        <v>3</v>
      </c>
      <c r="E20" s="149" t="s">
        <v>19</v>
      </c>
      <c r="F20" s="150"/>
      <c r="G20" s="77"/>
      <c r="H20" s="6" t="s">
        <v>76</v>
      </c>
      <c r="I20" s="31" t="s">
        <v>77</v>
      </c>
      <c r="J20" s="3">
        <v>12</v>
      </c>
      <c r="K20" s="36" t="s">
        <v>14</v>
      </c>
      <c r="L20" s="81" t="s">
        <v>65</v>
      </c>
      <c r="M20" s="36"/>
      <c r="N20" s="64"/>
      <c r="O20" s="43"/>
      <c r="P20" s="43"/>
      <c r="Q20" s="45"/>
      <c r="R20" s="43"/>
      <c r="S20" s="43"/>
      <c r="T20" s="52"/>
      <c r="U20" s="52"/>
    </row>
    <row r="21" spans="1:21">
      <c r="A21" s="163"/>
      <c r="B21" s="6" t="s">
        <v>78</v>
      </c>
      <c r="C21" s="22" t="s">
        <v>79</v>
      </c>
      <c r="D21" s="13">
        <v>3</v>
      </c>
      <c r="E21" s="149" t="s">
        <v>14</v>
      </c>
      <c r="F21" s="150"/>
      <c r="G21" s="77"/>
      <c r="H21" s="8"/>
      <c r="I21" s="70" t="str">
        <f>C23</f>
        <v xml:space="preserve">Keuze-OPO*  </v>
      </c>
      <c r="J21" s="71">
        <f>D23</f>
        <v>3</v>
      </c>
      <c r="K21" s="75" t="str">
        <f>E23</f>
        <v>Afgesloten</v>
      </c>
      <c r="L21" s="53" t="s">
        <v>65</v>
      </c>
      <c r="M21" s="87"/>
      <c r="N21" s="64"/>
      <c r="O21" s="43"/>
      <c r="P21" s="43" t="str">
        <f>T9</f>
        <v>Tolerantie</v>
      </c>
      <c r="Q21" s="45">
        <f>((SUMIF(E15:E24,T9,D15:D24))+(SUMIF(K15:K20,T9,J15:J20)))</f>
        <v>0</v>
      </c>
      <c r="R21" s="43"/>
      <c r="S21" s="43"/>
    </row>
    <row r="22" spans="1:21">
      <c r="A22" s="163"/>
      <c r="B22" s="6" t="s">
        <v>80</v>
      </c>
      <c r="C22" s="22" t="s">
        <v>81</v>
      </c>
      <c r="D22" s="13">
        <v>3</v>
      </c>
      <c r="E22" s="149" t="s">
        <v>14</v>
      </c>
      <c r="F22" s="150"/>
      <c r="G22" s="77"/>
      <c r="H22" s="9"/>
      <c r="I22" s="7"/>
      <c r="J22" s="3"/>
      <c r="K22" s="166"/>
      <c r="L22" s="157"/>
      <c r="M22" s="3"/>
      <c r="N22" s="64"/>
      <c r="O22" s="43"/>
      <c r="P22" s="43" t="str">
        <f>T10</f>
        <v>Vrijstelling</v>
      </c>
      <c r="Q22" s="45">
        <f>((SUMIF(E15:E24,T10,D15:D24))+(SUMIF(K15:K20,T10,J15:J20)))</f>
        <v>0</v>
      </c>
      <c r="R22" s="43"/>
      <c r="S22" s="43"/>
    </row>
    <row r="23" spans="1:21">
      <c r="A23" s="163"/>
      <c r="B23" s="8"/>
      <c r="C23" s="19" t="s">
        <v>82</v>
      </c>
      <c r="D23" s="13">
        <v>3</v>
      </c>
      <c r="E23" s="36" t="s">
        <v>14</v>
      </c>
      <c r="F23" s="80" t="s">
        <v>83</v>
      </c>
      <c r="G23" s="77"/>
      <c r="H23" s="9"/>
      <c r="I23" s="7"/>
      <c r="J23" s="3"/>
      <c r="K23" s="157"/>
      <c r="L23" s="167"/>
      <c r="M23" s="3"/>
      <c r="N23" s="65"/>
      <c r="Q23" s="49"/>
    </row>
    <row r="24" spans="1:21">
      <c r="A24" s="163"/>
      <c r="B24" s="82" t="str">
        <f>H17</f>
        <v>MBR70A</v>
      </c>
      <c r="C24" s="52" t="s">
        <v>84</v>
      </c>
      <c r="D24" s="126">
        <v>6</v>
      </c>
      <c r="E24" s="149" t="s">
        <v>19</v>
      </c>
      <c r="F24" s="150"/>
      <c r="G24" s="87"/>
      <c r="H24" s="9"/>
      <c r="I24" s="7"/>
      <c r="J24" s="3"/>
      <c r="K24" s="157"/>
      <c r="L24" s="158"/>
      <c r="M24" s="3"/>
      <c r="N24" s="65"/>
      <c r="Q24" s="49"/>
    </row>
    <row r="25" spans="1:21">
      <c r="A25" s="163"/>
      <c r="B25" s="82"/>
      <c r="C25" s="125"/>
      <c r="D25" s="72">
        <f>J20</f>
        <v>12</v>
      </c>
      <c r="E25" s="75" t="str">
        <f>K20</f>
        <v>Afgesloten</v>
      </c>
      <c r="F25" s="90" t="str">
        <f>L20</f>
        <v>sem 2</v>
      </c>
      <c r="G25" s="86"/>
      <c r="H25" s="9"/>
      <c r="I25" s="7"/>
      <c r="J25" s="3"/>
      <c r="K25" s="157"/>
      <c r="L25" s="158"/>
      <c r="M25" s="3"/>
      <c r="N25" s="65"/>
      <c r="Q25" s="49"/>
    </row>
    <row r="26" spans="1:21">
      <c r="A26" s="163"/>
      <c r="B26" s="164" t="s">
        <v>8</v>
      </c>
      <c r="C26" s="164"/>
      <c r="D26" s="35">
        <f>((SUM(D15:D22))+(SUMIF(F23,Blad1!A1,D23))+(SUMIF(L17,Blad1!A1,D24))+(SUMIF(L20,Blad1!A1,D25)))</f>
        <v>33</v>
      </c>
      <c r="E26" s="155"/>
      <c r="F26" s="156"/>
      <c r="G26" s="79"/>
      <c r="H26" s="164" t="s">
        <v>8</v>
      </c>
      <c r="I26" s="164"/>
      <c r="J26" s="5">
        <f>((SUM(J15:J16,J18:J19))+(SUMIF(F23,Blad1!A2,J21))+(SUMIF(L17,Blad1!A2,J17))+(SUMIF(L20,Blad1!A2,J20)))</f>
        <v>30</v>
      </c>
      <c r="K26" s="155"/>
      <c r="L26" s="159"/>
      <c r="M26" s="78"/>
      <c r="N26" s="66"/>
      <c r="O26" s="50"/>
      <c r="P26" s="50"/>
      <c r="Q26" s="51"/>
    </row>
    <row r="27" spans="1:21">
      <c r="B27" s="10"/>
      <c r="C27" s="10"/>
      <c r="D27" s="10"/>
      <c r="E27" s="10"/>
      <c r="F27" s="10"/>
      <c r="G27" s="10"/>
      <c r="H27" s="10"/>
      <c r="I27" s="10"/>
      <c r="K27" s="10"/>
    </row>
    <row r="28" spans="1:21">
      <c r="A28" s="163" t="s">
        <v>85</v>
      </c>
      <c r="B28" s="9" t="s">
        <v>86</v>
      </c>
      <c r="C28" s="25" t="s">
        <v>87</v>
      </c>
      <c r="D28" s="13">
        <v>3</v>
      </c>
      <c r="E28" s="149" t="s">
        <v>25</v>
      </c>
      <c r="F28" s="150"/>
      <c r="G28" s="77"/>
      <c r="H28" s="9" t="s">
        <v>88</v>
      </c>
      <c r="I28" s="21" t="s">
        <v>89</v>
      </c>
      <c r="J28" s="3">
        <v>3</v>
      </c>
      <c r="K28" s="149" t="s">
        <v>14</v>
      </c>
      <c r="L28" s="150"/>
      <c r="M28" s="36"/>
      <c r="N28" s="63"/>
      <c r="O28" s="57"/>
      <c r="P28" s="58" t="str">
        <f>T3</f>
        <v>Afgesloten</v>
      </c>
      <c r="Q28" s="59">
        <f>Blad1!I4</f>
        <v>12</v>
      </c>
      <c r="R28" s="61"/>
      <c r="S28" s="43"/>
    </row>
    <row r="29" spans="1:21" ht="14.45" customHeight="1">
      <c r="A29" s="163"/>
      <c r="B29" s="9" t="s">
        <v>90</v>
      </c>
      <c r="C29" s="33" t="s">
        <v>91</v>
      </c>
      <c r="D29" s="13">
        <v>3</v>
      </c>
      <c r="E29" s="36" t="s">
        <v>14</v>
      </c>
      <c r="F29" s="80" t="s">
        <v>83</v>
      </c>
      <c r="G29" s="80"/>
      <c r="H29" s="9"/>
      <c r="I29" s="14" t="s">
        <v>92</v>
      </c>
      <c r="J29" s="3">
        <v>3</v>
      </c>
      <c r="K29" s="36" t="s">
        <v>19</v>
      </c>
      <c r="L29" s="81" t="s">
        <v>65</v>
      </c>
      <c r="M29" s="80"/>
      <c r="N29" s="148"/>
      <c r="O29" s="145" t="s">
        <v>18</v>
      </c>
      <c r="P29" s="97" t="str">
        <f>T4</f>
        <v>Huidig AJ</v>
      </c>
      <c r="Q29" s="98">
        <f>((SUMIF(E28:E30,T4,D28:D30))+(SUMIF(K28:K33,T4,J28:J33)))</f>
        <v>18</v>
      </c>
      <c r="R29" s="43"/>
      <c r="S29" s="43"/>
    </row>
    <row r="30" spans="1:21">
      <c r="A30" s="163"/>
      <c r="B30" s="9" t="s">
        <v>93</v>
      </c>
      <c r="C30" s="31" t="s">
        <v>94</v>
      </c>
      <c r="D30" s="13">
        <v>24</v>
      </c>
      <c r="E30" s="149" t="s">
        <v>25</v>
      </c>
      <c r="F30" s="150"/>
      <c r="G30" s="77"/>
      <c r="H30" s="9" t="s">
        <v>95</v>
      </c>
      <c r="I30" s="21" t="s">
        <v>96</v>
      </c>
      <c r="J30" s="3">
        <v>3</v>
      </c>
      <c r="K30" s="149" t="s">
        <v>19</v>
      </c>
      <c r="L30" s="150"/>
      <c r="M30" s="36"/>
      <c r="N30" s="148"/>
      <c r="O30" s="146"/>
      <c r="P30" s="99" t="str">
        <f>T5</f>
        <v>Huidig AJ + 1</v>
      </c>
      <c r="Q30" s="54">
        <f>((SUMIF(E28:E30,T5,D28:D30))+(SUMIF(K28:K33,T5,J28:J33)))</f>
        <v>30</v>
      </c>
      <c r="R30" s="43"/>
      <c r="S30" s="43"/>
    </row>
    <row r="31" spans="1:21">
      <c r="A31" s="163"/>
      <c r="B31" s="9"/>
      <c r="C31" s="73" t="str">
        <f>I29</f>
        <v>VerdiepingsOPO *</v>
      </c>
      <c r="D31" s="72">
        <f>J29</f>
        <v>3</v>
      </c>
      <c r="E31" s="76" t="str">
        <f>K29</f>
        <v>Huidig AJ</v>
      </c>
      <c r="F31" s="74" t="s">
        <v>83</v>
      </c>
      <c r="G31" s="86"/>
      <c r="H31" s="9" t="s">
        <v>97</v>
      </c>
      <c r="I31" s="33" t="s">
        <v>98</v>
      </c>
      <c r="J31" s="3">
        <v>6</v>
      </c>
      <c r="K31" s="36" t="s">
        <v>14</v>
      </c>
      <c r="L31" s="81" t="s">
        <v>65</v>
      </c>
      <c r="M31" s="80"/>
      <c r="N31" s="148"/>
      <c r="O31" s="146"/>
      <c r="P31" s="100" t="str">
        <f>T6</f>
        <v>Huidig AJ + 2</v>
      </c>
      <c r="Q31" s="55">
        <f>((SUMIF(E28:E30,T6,D28:D30))+(SUMIF(K28:K33,T6,J28:J33)))</f>
        <v>0</v>
      </c>
      <c r="R31" s="43"/>
      <c r="S31" s="43"/>
    </row>
    <row r="32" spans="1:21">
      <c r="A32" s="163"/>
      <c r="B32" s="82" t="str">
        <f>H31</f>
        <v>MBR80A</v>
      </c>
      <c r="C32" s="73" t="str">
        <f>I31</f>
        <v xml:space="preserve">Bachelorproject deel II* </v>
      </c>
      <c r="D32" s="72">
        <f>J31</f>
        <v>6</v>
      </c>
      <c r="E32" s="76" t="str">
        <f>K31</f>
        <v>Afgesloten</v>
      </c>
      <c r="F32" s="74" t="s">
        <v>83</v>
      </c>
      <c r="G32" s="86"/>
      <c r="H32" s="9" t="s">
        <v>99</v>
      </c>
      <c r="I32" s="34" t="s">
        <v>100</v>
      </c>
      <c r="J32" s="3">
        <v>12</v>
      </c>
      <c r="K32" s="149" t="s">
        <v>19</v>
      </c>
      <c r="L32" s="150"/>
      <c r="M32" s="36"/>
      <c r="N32" s="148"/>
      <c r="O32" s="147"/>
      <c r="P32" s="101" t="str">
        <f>T7</f>
        <v>Huidig AJ + 3</v>
      </c>
      <c r="Q32" s="102">
        <f>((SUMIF(E28:E30,T7,D28:D30))+(SUMIF(K28:K33,T7,J28:J33)))</f>
        <v>0</v>
      </c>
      <c r="R32" s="43"/>
      <c r="S32" s="43"/>
    </row>
    <row r="33" spans="1:17">
      <c r="A33" s="163"/>
      <c r="B33" s="82" t="str">
        <f>H33</f>
        <v>MBR82A</v>
      </c>
      <c r="C33" s="73" t="str">
        <f>I33</f>
        <v xml:space="preserve">PIW * </v>
      </c>
      <c r="D33" s="72">
        <f>J33</f>
        <v>3</v>
      </c>
      <c r="E33" s="75" t="str">
        <f>K33</f>
        <v>Huidig AJ + 1</v>
      </c>
      <c r="F33" s="53" t="s">
        <v>83</v>
      </c>
      <c r="G33" s="87"/>
      <c r="H33" s="9" t="s">
        <v>101</v>
      </c>
      <c r="I33" s="32" t="s">
        <v>102</v>
      </c>
      <c r="J33" s="3">
        <v>3</v>
      </c>
      <c r="K33" s="36" t="s">
        <v>25</v>
      </c>
      <c r="L33" s="81" t="s">
        <v>83</v>
      </c>
      <c r="M33" s="80"/>
      <c r="N33" s="65"/>
      <c r="Q33" s="49"/>
    </row>
    <row r="34" spans="1:17">
      <c r="A34" s="163"/>
      <c r="B34" s="9"/>
      <c r="C34" s="7"/>
      <c r="D34" s="72"/>
      <c r="E34" s="68"/>
      <c r="F34" s="69"/>
      <c r="G34" s="88"/>
      <c r="H34" s="9"/>
      <c r="I34" s="70" t="str">
        <f>C29</f>
        <v xml:space="preserve">Bachelorproject deel I* </v>
      </c>
      <c r="J34" s="71">
        <f>D29</f>
        <v>3</v>
      </c>
      <c r="K34" s="75" t="str">
        <f>E29</f>
        <v>Afgesloten</v>
      </c>
      <c r="L34" s="53" t="s">
        <v>65</v>
      </c>
      <c r="M34" s="87"/>
      <c r="N34" s="65"/>
      <c r="P34" s="56" t="str">
        <f>T9</f>
        <v>Tolerantie</v>
      </c>
      <c r="Q34" s="111">
        <f>((SUMIF(E28:E30,T9,D28:D30))+(SUMIF(K28:K33,T9,J28:J33)))</f>
        <v>0</v>
      </c>
    </row>
    <row r="35" spans="1:17">
      <c r="A35" s="163"/>
      <c r="B35" s="9"/>
      <c r="C35" s="7"/>
      <c r="D35" s="72"/>
      <c r="E35" s="68"/>
      <c r="F35" s="69"/>
      <c r="G35" s="88"/>
      <c r="H35" s="9"/>
      <c r="I35" s="70"/>
      <c r="J35" s="71"/>
      <c r="K35" s="131"/>
      <c r="L35" s="132"/>
      <c r="M35" s="87"/>
      <c r="N35" s="65"/>
      <c r="P35" s="56" t="str">
        <f>T10</f>
        <v>Vrijstelling</v>
      </c>
      <c r="Q35" s="111">
        <f>((SUMIF(E28:E30,T10,D28:D30))+(SUMIF(K28:K33,T10,J28:J33)))</f>
        <v>0</v>
      </c>
    </row>
    <row r="36" spans="1:17">
      <c r="A36" s="163"/>
      <c r="B36" s="164" t="s">
        <v>8</v>
      </c>
      <c r="C36" s="164"/>
      <c r="D36" s="35">
        <f>((D28+D30))+(SUMIF(F29,Blad1!A1,D29))+(SUMIF(L29,Blad1!A1,D31)+(SUMIF(L31,Blad1!A1,D32)+(SUMIF(L33,Blad1!A1,D33))))</f>
        <v>33</v>
      </c>
      <c r="E36" s="155"/>
      <c r="F36" s="156"/>
      <c r="G36" s="79"/>
      <c r="H36" s="164" t="s">
        <v>8</v>
      </c>
      <c r="I36" s="164"/>
      <c r="J36" s="5">
        <f>((J28+J30+J32)+(SUMIF(F29,Blad1!A2,J34))+(SUMIF(L29,Blad1!A2,J29))+ (SUMIF(L31,Blad1!A2,J31))+(SUMIF(L33,Blad1!A2,J33)))</f>
        <v>27</v>
      </c>
      <c r="K36" s="155"/>
      <c r="L36" s="159"/>
      <c r="M36" s="78"/>
      <c r="N36" s="66"/>
      <c r="O36" s="50"/>
      <c r="P36" s="50"/>
      <c r="Q36" s="51"/>
    </row>
    <row r="37" spans="1:17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7" ht="15" customHeight="1">
      <c r="B38" s="151" t="s">
        <v>103</v>
      </c>
      <c r="C38" s="152"/>
      <c r="D38" s="152"/>
      <c r="E38" s="152"/>
      <c r="F38" s="152"/>
      <c r="G38" s="153"/>
      <c r="H38" s="151" t="s">
        <v>104</v>
      </c>
      <c r="I38" s="152"/>
      <c r="J38" s="152"/>
      <c r="K38" s="152"/>
      <c r="L38" s="152"/>
      <c r="M38" s="153"/>
    </row>
    <row r="39" spans="1:17" ht="15" customHeight="1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17">
      <c r="B40" s="116"/>
      <c r="C40" s="117" t="str">
        <f>T3</f>
        <v>Afgesloten</v>
      </c>
      <c r="D40" s="118">
        <f ca="1">Blad1!I6</f>
        <v>40</v>
      </c>
      <c r="E40" s="53">
        <f>SUMIF(F23,Blad1!A4,D23)+SUMIF(F29,Blad1!A4,D29)</f>
        <v>0</v>
      </c>
      <c r="H40" s="116"/>
      <c r="I40" s="117" t="str">
        <f>T3</f>
        <v>Afgesloten</v>
      </c>
      <c r="J40" s="118">
        <f ca="1">Blad1!I7</f>
        <v>59</v>
      </c>
      <c r="K40" s="53"/>
    </row>
    <row r="41" spans="1:17">
      <c r="B41" s="145" t="s">
        <v>18</v>
      </c>
      <c r="C41" s="103" t="str">
        <f>T4</f>
        <v>Huidig AJ</v>
      </c>
      <c r="D41" s="119">
        <f ca="1">(SUMIF(E5:F11,T4,D5:D11)+SUMIF(E15:F22,T4,D15:D22)+SUMIF(E28,T4,D28)+SUMIF(E30,T4,D30)+SUMIF(E24,T4,D24))+SUMIFS(D23,E23,T4, F23,Blad1!A1)+SUMIFS(D29,E29,T4, F29,Blad1!A1)+SUMIFS(J17,K17,T4, L17,Blad1!A1)+SUMIFS(J20,K20,T4, L20,Blad1!A1)+SUMIFS(J29,K29,T4, L29,Blad1!A1)+SUMIFS(J31,K31,T4, L31,Blad1!A1)+SUMIFS(J33,K33,T4, L33,Blad1!A1)</f>
        <v>24</v>
      </c>
      <c r="E41" s="53"/>
      <c r="H41" s="145" t="s">
        <v>18</v>
      </c>
      <c r="I41" s="103" t="str">
        <f>T4</f>
        <v>Huidig AJ</v>
      </c>
      <c r="J41" s="119">
        <f ca="1">(SUMIF(K4:L9,T4,J4:J9)+SUMIF(K15:L16,T4,J15:J16)+SUMIF(K18:L19,T4,J18:J19)+SUMIF(K28,T4,J28)+SUMIF(K30,T4,J30)+SUMIF(K32,T4,J32))+SUMIFS(J17,K17,T4, L17,Blad1!A2)+SUMIFS(J20,K20,T4, L20,Blad1!A2)+SUMIFS(J29,K29,T4, L29,Blad1!A2)+SUMIFS(J31,K31,T4, L31,Blad1!A2)+SUMIFS(J33,K33,T4, L33,Blad1!A2)+SUMIFS(D23,E23,T4, F23,Blad1!A2)+SUMIFS(D29,E29,T4, F29,Blad1!A2)</f>
        <v>27</v>
      </c>
      <c r="K41" s="53"/>
    </row>
    <row r="42" spans="1:17">
      <c r="B42" s="146"/>
      <c r="C42" s="104" t="str">
        <f>T5</f>
        <v>Huidig AJ + 1</v>
      </c>
      <c r="D42" s="120">
        <f ca="1">(SUMIF(E5:F11,T5,D5:D11)+SUMIF(E15:F22,T5,D15:D22)+SUMIF(E28,T5,D28)+SUMIF(E30,T5,D30)+SUMIF(E24,T5,D24))+SUMIFS(D23,E23,T5, F23,Blad1!A1)+SUMIFS(D29,E29,T5, F29,Blad1!A1)+SUMIFS(J17,K17,T5, L17,Blad1!A1)+SUMIFS(J20,K20,T5, L20,Blad1!A1)+SUMIFS(J29,K29,T5, L29,Blad1!A1)+SUMIFS(J31,K31,T5, L31,Blad1!A1)+SUMIFS(J33,K33,T5, L33,Blad1!A1)</f>
        <v>30</v>
      </c>
      <c r="E42" s="53"/>
      <c r="H42" s="146"/>
      <c r="I42" s="104" t="str">
        <f>T5</f>
        <v>Huidig AJ + 1</v>
      </c>
      <c r="J42" s="120">
        <f ca="1">(SUMIF(K4:L9,T5,J4:J9)+SUMIF(K15:L16,T5,J15:J16)+SUMIF(K18:L19,T5,J2:J18)+SUMIF(K28,T5,J28)+SUMIF(K30,T5,J30)+SUMIF(K32,T5,J32))+SUMIFS(J17,K17,T5, L17,Blad1!A2)+SUMIFS(J20,K20,T5, L20,Blad1!A2)+SUMIFS(J29,K29,T5, L29,Blad1!A2)+SUMIFS(J31,K31,T5, L31,Blad1!A2)+SUMIFS(J33,K33,T5, L33,Blad1!A2)+SUMIFS(D23,E23,T5, F23,Blad1!A2)+SUMIFS(D29,E29,T5, F29,Blad1!A2)</f>
        <v>0</v>
      </c>
      <c r="K42" s="53"/>
    </row>
    <row r="43" spans="1:17">
      <c r="B43" s="146"/>
      <c r="C43" s="105" t="str">
        <f>T6</f>
        <v>Huidig AJ + 2</v>
      </c>
      <c r="D43" s="121">
        <f ca="1">(SUMIF(E5:F11,T6,D5:D11)+SUMIF(E15:F22,T6,D15:D22)+SUMIF(E28,T6,D28)+SUMIF(E30,T6,D30)+SUMIF(E24,T6,D24))+SUMIFS(D23,E23,T6, F23,Blad1!A1)+SUMIFS(D29,E29,T6, F29,Blad1!A1)+SUMIFS(J17,K17,T6, L17,Blad1!A1)+SUMIFS(J20,K20,T6, L20,Blad1!A1)+SUMIFS(J29,K29,T6, L29,Blad1!A1)+SUMIFS(J31,K31,T6, L31,Blad1!A1)+SUMIFS(J33,K33,T6, L33,Blad1!A1)</f>
        <v>0</v>
      </c>
      <c r="E43" s="53"/>
      <c r="H43" s="146"/>
      <c r="I43" s="105" t="str">
        <f>T6</f>
        <v>Huidig AJ + 2</v>
      </c>
      <c r="J43" s="121">
        <f ca="1">(SUMIF(K4:L9,T6,J4:J9)+SUMIF(K15:L16,T6,J15:J16)+SUMIF(K18:L19,T6,J18:J19)+SUMIF(K28,T6,J28)+SUMIF(K30,T6,J30)+SUMIF(K32,T6,J32))+SUMIFS(J17,K17,T6, L17,Blad1!A2)+SUMIFS(J20,K20,T6, L20,Blad1!A2)+SUMIFS(J29,K29,T6, L29,Blad1!A2)+SUMIFS(J31,K31,T6, L31,Blad1!A2)+SUMIFS(J33,K33,T6, L33,Blad1!A2)+SUMIFS(D23,E23,T6, F23,Blad1!A2)+SUMIFS(D29,E29,T6, F29,Blad1!A2)</f>
        <v>0</v>
      </c>
      <c r="K43" s="53"/>
    </row>
    <row r="44" spans="1:17">
      <c r="B44" s="147"/>
      <c r="C44" s="106" t="str">
        <f>T7</f>
        <v>Huidig AJ + 3</v>
      </c>
      <c r="D44" s="122">
        <f ca="1">(SUMIF(E5:F11,T7,D5:D11)+SUMIF(E15:F22,T7,D15:D22)+SUMIF(E28,T7,D28)+SUMIF(E30,T7,D30)+SUMIF(E24,T7,D24))+SUMIFS(D23,E23,T7, F23,Blad1!A1)+SUMIFS(D29,E29,T7, F29,Blad1!A1)+SUMIFS(J17,K17,T7, L17,Blad1!A1)+SUMIFS(J20,K20,T7, L20,Blad1!A1)+SUMIFS(J29,K29,T7, L29,Blad1!A1)+SUMIFS(J31,K31,T7, L31,Blad1!A1)+SUMIFS(J33,K33,T7, L33,Blad1!A1)</f>
        <v>0</v>
      </c>
      <c r="E44" s="53"/>
      <c r="H44" s="147"/>
      <c r="I44" s="106" t="str">
        <f>T7</f>
        <v>Huidig AJ + 3</v>
      </c>
      <c r="J44" s="122">
        <f ca="1">(SUMIF(K4:L9,T7,J4:J9)+SUMIF(K15:L16,T7,J15:J16)+SUMIF(K18:L19,T7,J18:J19)+SUMIF(K28,T7,J28)+SUMIF(K30,T7,J30)+SUMIF(K32,T7,J32))+SUMIFS(J17,K17,T7, L17,Blad1!A2)+SUMIFS(J20,K20,T7, L20,Blad1!A2)+SUMIFS(J29,K29,T7, L29,Blad1!A2)++SUMIFS(J31,K31,T7, L31,Blad1!A2)+SUMIFS(J33,K33,T7, L33,Blad1!A2)+SUMIFS(D23,E23,T7, F23,Blad1!A2)+SUMIFS(D29,E29,T7, F29,Blad1!A2)</f>
        <v>0</v>
      </c>
      <c r="K44" s="53"/>
    </row>
    <row r="45" spans="1:17">
      <c r="B45" s="65"/>
      <c r="D45" s="111"/>
      <c r="H45" s="65"/>
      <c r="J45" s="111"/>
    </row>
    <row r="46" spans="1:17">
      <c r="B46" s="65"/>
      <c r="C46" t="str">
        <f>T9</f>
        <v>Tolerantie</v>
      </c>
      <c r="D46" s="111">
        <f ca="1">(SUMIF(E5:F11,T9,D5:D11)+SUMIF(E15:F22,T9,D15:D22)+SUMIF(E28,T9,D28)+SUMIF(E30,T9,D30)+SUMIF(E24,T9,D24))+SUMIFS(D23,E23,T9, F23,Blad1!A1)+SUMIFS(D29,E29,T9, F29,Blad1!A1)+SUMIFS(J17,K17,T9, L17,Blad1!A1)+SUMIFS(J20,K20,T9, L20,Blad1!A1)+SUMIFS(J29,K29,T9, L29,Blad1!A1)+SUMIFS(J31,K31,T9, L31,Blad1!A1)+SUMIFS(J33,K33,T9, L33,Blad1!A1)</f>
        <v>0</v>
      </c>
      <c r="H46" s="65"/>
      <c r="I46" t="str">
        <f>T9</f>
        <v>Tolerantie</v>
      </c>
      <c r="J46" s="111">
        <f ca="1">(SUMIF(K4:L9,T9,J4:J9)+SUMIF(K15:L16,T9,J15:J16)+SUMIF(K18:L19,T9,J18:J19)+SUMIF(K28,T9,J28)+SUMIF(K30,T9,J30)+SUMIF(K32,T9,J32))+SUMIFS(J17,K17,T9, L17,Blad1!A2)+SUMIFS(J20,K20,T9, L20,Blad1!A2)+SUMIFS(J29,K29,T9, L29,Blad1!A2)+SUMIFS(J31,K31,T9, L31,Blad1!A2)+SUMIFS(J33,K33,T9, L33,Blad1!A2)+SUMIFS(D23,E23,T9, F23,Blad1!A2)+SUMIFS(D29,E29,T9, F29,Blad1!A2)</f>
        <v>0</v>
      </c>
    </row>
    <row r="47" spans="1:17">
      <c r="B47" s="65"/>
      <c r="C47" t="str">
        <f>T10</f>
        <v>Vrijstelling</v>
      </c>
      <c r="D47" s="111">
        <f ca="1">(SUMIF(E5:F11,T10,D5:D11)+SUMIF(E15:F22,T10,D15:D22)+SUMIF(E28,T10,D28)+SUMIF(E30,T10,D30)+SUMIF(E24,T10,D24))+SUMIFS(D23,E23,T10, F23,Blad1!A1)+SUMIFS(D29,E29,T10, F29,Blad1!A1)+SUMIFS(J17,K17,T10, L17,Blad1!A1)+SUMIFS(J20,K20,T10, L20,Blad1!A1)+SUMIFS(J29,K29,T10, L29,Blad1!A1)+SUMIFS(J31,K31,T10, L31,Blad1!A1)+SUMIFS(J33,K33,T10, L33,Blad1!A1)</f>
        <v>0</v>
      </c>
      <c r="H47" s="65"/>
      <c r="I47" t="str">
        <f>T10</f>
        <v>Vrijstelling</v>
      </c>
      <c r="J47" s="111">
        <f ca="1">(SUMIF(K4:L9,T10,J4:J9)+SUMIF(K15:L16,T10,J15:J16)+SUMIF(K18:L19,T10,J18:J19)+SUMIF(K28,T10,J28)+SUMIF(K30,T10,J30)+SUMIF(K32,T10,J32))+SUMIFS(J17,K17,T10, L17,Blad1!A2)+SUMIFS(J20,K20,T10, L20,Blad1!A2)+SUMIFS(J29,K29,T10, L29,Blad1!A2)+SUMIFS(J31,K31,T10, L31,Blad1!A2)+SUMIFS(J33,K33,T10, L33,Blad1!A2)+SUMIFS(D23,E23,T10, F23,Blad1!A2)+SUMIFS(D29,E29,T10, F29,Blad1!A2)</f>
        <v>0</v>
      </c>
    </row>
    <row r="48" spans="1:17">
      <c r="B48" s="66"/>
      <c r="C48" s="50"/>
      <c r="D48" s="123"/>
      <c r="H48" s="66"/>
      <c r="I48" s="50"/>
      <c r="J48" s="123"/>
    </row>
  </sheetData>
  <sheetProtection algorithmName="SHA-512" hashValue="bmptzP+mZf9CKkJmxIx+qFKTQyOEUZc5obQwJQ/gj3p+SphqgqoIrfKz2QpVVuZ3JV6JOylPB2r1Slxk4R2Izw==" saltValue="UtWV0cyNxzDVTqO/OABoBw==" spinCount="100000" sheet="1" objects="1" scenarios="1"/>
  <mergeCells count="76">
    <mergeCell ref="E24:F24"/>
    <mergeCell ref="K16:L16"/>
    <mergeCell ref="K32:L32"/>
    <mergeCell ref="K18:L18"/>
    <mergeCell ref="K19:L19"/>
    <mergeCell ref="K28:L28"/>
    <mergeCell ref="K30:L30"/>
    <mergeCell ref="K22:L22"/>
    <mergeCell ref="K23:L23"/>
    <mergeCell ref="K24:L24"/>
    <mergeCell ref="K25:L25"/>
    <mergeCell ref="E18:F18"/>
    <mergeCell ref="E19:F19"/>
    <mergeCell ref="E20:F20"/>
    <mergeCell ref="E21:F21"/>
    <mergeCell ref="E22:F22"/>
    <mergeCell ref="B2:C2"/>
    <mergeCell ref="H2:I2"/>
    <mergeCell ref="K12:L12"/>
    <mergeCell ref="K7:L7"/>
    <mergeCell ref="K8:L8"/>
    <mergeCell ref="K11:L11"/>
    <mergeCell ref="A28:A36"/>
    <mergeCell ref="B36:C36"/>
    <mergeCell ref="H36:I36"/>
    <mergeCell ref="E28:F28"/>
    <mergeCell ref="E30:F30"/>
    <mergeCell ref="E36:F36"/>
    <mergeCell ref="Z2:AD2"/>
    <mergeCell ref="N2:Q2"/>
    <mergeCell ref="R2:U2"/>
    <mergeCell ref="A15:A26"/>
    <mergeCell ref="B26:C26"/>
    <mergeCell ref="H26:I26"/>
    <mergeCell ref="A4:A13"/>
    <mergeCell ref="B12:C12"/>
    <mergeCell ref="H12:I12"/>
    <mergeCell ref="B13:I13"/>
    <mergeCell ref="E5:F5"/>
    <mergeCell ref="E6:F6"/>
    <mergeCell ref="E7:F7"/>
    <mergeCell ref="E8:F8"/>
    <mergeCell ref="E9:F9"/>
    <mergeCell ref="E10:F10"/>
    <mergeCell ref="B38:G38"/>
    <mergeCell ref="H38:M38"/>
    <mergeCell ref="H41:H44"/>
    <mergeCell ref="B41:B44"/>
    <mergeCell ref="E4:H4"/>
    <mergeCell ref="E11:F11"/>
    <mergeCell ref="E12:F12"/>
    <mergeCell ref="K9:L9"/>
    <mergeCell ref="K10:L10"/>
    <mergeCell ref="K13:L13"/>
    <mergeCell ref="K26:L26"/>
    <mergeCell ref="K36:L36"/>
    <mergeCell ref="E26:F26"/>
    <mergeCell ref="E15:F15"/>
    <mergeCell ref="E16:F16"/>
    <mergeCell ref="E17:F17"/>
    <mergeCell ref="K35:L35"/>
    <mergeCell ref="V3:V11"/>
    <mergeCell ref="W3:W11"/>
    <mergeCell ref="X3:X11"/>
    <mergeCell ref="Z3:AD11"/>
    <mergeCell ref="O16:O19"/>
    <mergeCell ref="O29:O32"/>
    <mergeCell ref="N16:N19"/>
    <mergeCell ref="N29:N32"/>
    <mergeCell ref="K4:L4"/>
    <mergeCell ref="K5:L5"/>
    <mergeCell ref="K6:L6"/>
    <mergeCell ref="S4:S7"/>
    <mergeCell ref="N5:N8"/>
    <mergeCell ref="O5:O8"/>
    <mergeCell ref="K15:L15"/>
  </mergeCells>
  <phoneticPr fontId="8" type="noConversion"/>
  <conditionalFormatting sqref="B41">
    <cfRule type="cellIs" dxfId="296" priority="339" operator="equal">
      <formula>$T$5</formula>
    </cfRule>
    <cfRule type="cellIs" dxfId="295" priority="338" operator="equal">
      <formula>$T$4</formula>
    </cfRule>
    <cfRule type="cellIs" dxfId="294" priority="337" operator="equal">
      <formula>$T$6</formula>
    </cfRule>
    <cfRule type="cellIs" dxfId="293" priority="336" operator="equal">
      <formula>$T$7</formula>
    </cfRule>
  </conditionalFormatting>
  <conditionalFormatting sqref="C4">
    <cfRule type="expression" dxfId="292" priority="350">
      <formula>$K$4=$T$3</formula>
    </cfRule>
  </conditionalFormatting>
  <conditionalFormatting sqref="C5">
    <cfRule type="expression" dxfId="291" priority="439">
      <formula>$E$5=$T$3</formula>
    </cfRule>
  </conditionalFormatting>
  <conditionalFormatting sqref="C6">
    <cfRule type="expression" dxfId="290" priority="440">
      <formula>$E$6=$T$3</formula>
    </cfRule>
  </conditionalFormatting>
  <conditionalFormatting sqref="C7">
    <cfRule type="expression" dxfId="289" priority="441">
      <formula>$E$7=$T$3</formula>
    </cfRule>
  </conditionalFormatting>
  <conditionalFormatting sqref="C8">
    <cfRule type="expression" dxfId="288" priority="442">
      <formula>$E$8=$T$3</formula>
    </cfRule>
  </conditionalFormatting>
  <conditionalFormatting sqref="C9">
    <cfRule type="expression" dxfId="287" priority="443">
      <formula>$E$9=$T$3</formula>
    </cfRule>
  </conditionalFormatting>
  <conditionalFormatting sqref="C10">
    <cfRule type="expression" dxfId="286" priority="444">
      <formula>$E$10=$T$3</formula>
    </cfRule>
  </conditionalFormatting>
  <conditionalFormatting sqref="C11">
    <cfRule type="expression" dxfId="285" priority="445">
      <formula>$E$11=$T$3</formula>
    </cfRule>
  </conditionalFormatting>
  <conditionalFormatting sqref="C15">
    <cfRule type="expression" dxfId="284" priority="446">
      <formula>$E$15=$T$3</formula>
    </cfRule>
  </conditionalFormatting>
  <conditionalFormatting sqref="C16">
    <cfRule type="expression" dxfId="283" priority="447">
      <formula>$E$16=$T$3</formula>
    </cfRule>
  </conditionalFormatting>
  <conditionalFormatting sqref="C17">
    <cfRule type="expression" dxfId="282" priority="448">
      <formula>$E$17=$T$3</formula>
    </cfRule>
  </conditionalFormatting>
  <conditionalFormatting sqref="C18">
    <cfRule type="expression" dxfId="281" priority="449">
      <formula>$E$18=$T$3</formula>
    </cfRule>
  </conditionalFormatting>
  <conditionalFormatting sqref="C19">
    <cfRule type="expression" dxfId="280" priority="450">
      <formula>$E$19=$T$3</formula>
    </cfRule>
  </conditionalFormatting>
  <conditionalFormatting sqref="C20">
    <cfRule type="expression" dxfId="279" priority="451">
      <formula>$E$20=$T$3</formula>
    </cfRule>
  </conditionalFormatting>
  <conditionalFormatting sqref="C21">
    <cfRule type="expression" dxfId="278" priority="452">
      <formula>$E$21=$T$3</formula>
    </cfRule>
  </conditionalFormatting>
  <conditionalFormatting sqref="C22">
    <cfRule type="expression" dxfId="277" priority="453">
      <formula>$E$22=$T$3</formula>
    </cfRule>
  </conditionalFormatting>
  <conditionalFormatting sqref="C23">
    <cfRule type="expression" dxfId="276" priority="455">
      <formula>$E$23=$T$3</formula>
    </cfRule>
  </conditionalFormatting>
  <conditionalFormatting sqref="C25">
    <cfRule type="expression" dxfId="275" priority="291">
      <formula>$K$17=$T$3</formula>
    </cfRule>
  </conditionalFormatting>
  <conditionalFormatting sqref="C28">
    <cfRule type="expression" dxfId="274" priority="456">
      <formula>$E$28=$T$3</formula>
    </cfRule>
  </conditionalFormatting>
  <conditionalFormatting sqref="C29">
    <cfRule type="expression" dxfId="273" priority="458">
      <formula>$E$29=$T$3</formula>
    </cfRule>
  </conditionalFormatting>
  <conditionalFormatting sqref="C30">
    <cfRule type="expression" dxfId="272" priority="459">
      <formula>$E$30=$T$3</formula>
    </cfRule>
  </conditionalFormatting>
  <conditionalFormatting sqref="C31">
    <cfRule type="expression" dxfId="271" priority="243">
      <formula>$K$29=$T$3</formula>
    </cfRule>
  </conditionalFormatting>
  <conditionalFormatting sqref="C32">
    <cfRule type="expression" dxfId="270" priority="371">
      <formula>$K$31=$T$3</formula>
    </cfRule>
  </conditionalFormatting>
  <conditionalFormatting sqref="C33">
    <cfRule type="expression" dxfId="269" priority="241">
      <formula>$K$33=$T$3</formula>
    </cfRule>
  </conditionalFormatting>
  <conditionalFormatting sqref="E5:E11">
    <cfRule type="cellIs" dxfId="268" priority="438" operator="equal">
      <formula>$T$5</formula>
    </cfRule>
    <cfRule type="cellIs" dxfId="267" priority="33" operator="equal">
      <formula>$T$10</formula>
    </cfRule>
    <cfRule type="cellIs" dxfId="266" priority="57" operator="equal">
      <formula>$T$9</formula>
    </cfRule>
    <cfRule type="cellIs" dxfId="265" priority="331" operator="equal">
      <formula>$T$3</formula>
    </cfRule>
    <cfRule type="cellIs" dxfId="264" priority="435" operator="equal">
      <formula>$T$7</formula>
    </cfRule>
    <cfRule type="cellIs" dxfId="263" priority="436" operator="equal">
      <formula>$T$6</formula>
    </cfRule>
    <cfRule type="cellIs" dxfId="262" priority="437" operator="equal">
      <formula>$T$4</formula>
    </cfRule>
  </conditionalFormatting>
  <conditionalFormatting sqref="E15:E22">
    <cfRule type="cellIs" dxfId="261" priority="170" operator="equal">
      <formula>$T$3</formula>
    </cfRule>
    <cfRule type="cellIs" dxfId="260" priority="171" operator="equal">
      <formula>$T$7</formula>
    </cfRule>
    <cfRule type="cellIs" dxfId="259" priority="173" operator="equal">
      <formula>$T$4</formula>
    </cfRule>
    <cfRule type="cellIs" dxfId="258" priority="172" operator="equal">
      <formula>$T$6</formula>
    </cfRule>
    <cfRule type="cellIs" dxfId="257" priority="174" operator="equal">
      <formula>$T$5</formula>
    </cfRule>
    <cfRule type="cellIs" dxfId="256" priority="56" operator="equal">
      <formula>$T$9</formula>
    </cfRule>
    <cfRule type="cellIs" dxfId="255" priority="31" operator="equal">
      <formula>$T$10</formula>
    </cfRule>
  </conditionalFormatting>
  <conditionalFormatting sqref="E23">
    <cfRule type="cellIs" dxfId="254" priority="30" operator="equal">
      <formula>$T$10</formula>
    </cfRule>
    <cfRule type="cellIs" dxfId="253" priority="226" operator="equal">
      <formula>$T$3</formula>
    </cfRule>
    <cfRule type="cellIs" dxfId="252" priority="230" operator="equal">
      <formula>$T$5</formula>
    </cfRule>
    <cfRule type="cellIs" dxfId="251" priority="55" operator="equal">
      <formula>$T$9</formula>
    </cfRule>
    <cfRule type="cellIs" dxfId="250" priority="229" operator="equal">
      <formula>$T$4</formula>
    </cfRule>
    <cfRule type="cellIs" dxfId="249" priority="228" operator="equal">
      <formula>$T$6</formula>
    </cfRule>
    <cfRule type="cellIs" dxfId="248" priority="227" operator="equal">
      <formula>$T$7</formula>
    </cfRule>
  </conditionalFormatting>
  <conditionalFormatting sqref="E24">
    <cfRule type="cellIs" dxfId="247" priority="6" operator="equal">
      <formula>$T$6</formula>
    </cfRule>
    <cfRule type="cellIs" dxfId="246" priority="7" operator="equal">
      <formula>$T$4</formula>
    </cfRule>
    <cfRule type="cellIs" dxfId="245" priority="8" operator="equal">
      <formula>$T$5</formula>
    </cfRule>
    <cfRule type="cellIs" dxfId="244" priority="1" operator="equal">
      <formula>$T$10</formula>
    </cfRule>
    <cfRule type="cellIs" dxfId="243" priority="2" operator="equal">
      <formula>$T$9</formula>
    </cfRule>
    <cfRule type="cellIs" dxfId="242" priority="4" operator="equal">
      <formula>$T$3</formula>
    </cfRule>
    <cfRule type="cellIs" dxfId="241" priority="5" operator="equal">
      <formula>$T$7</formula>
    </cfRule>
  </conditionalFormatting>
  <conditionalFormatting sqref="E28">
    <cfRule type="cellIs" dxfId="240" priority="139" operator="equal">
      <formula>$T$5</formula>
    </cfRule>
    <cfRule type="cellIs" dxfId="239" priority="52" operator="equal">
      <formula>$T$9</formula>
    </cfRule>
    <cfRule type="cellIs" dxfId="238" priority="138" operator="equal">
      <formula>$T$4</formula>
    </cfRule>
    <cfRule type="cellIs" dxfId="237" priority="137" operator="equal">
      <formula>$T$6</formula>
    </cfRule>
    <cfRule type="cellIs" dxfId="236" priority="136" operator="equal">
      <formula>$T$7</formula>
    </cfRule>
    <cfRule type="cellIs" dxfId="235" priority="135" operator="equal">
      <formula>$T$3</formula>
    </cfRule>
    <cfRule type="cellIs" dxfId="234" priority="21" operator="equal">
      <formula>$T$10</formula>
    </cfRule>
  </conditionalFormatting>
  <conditionalFormatting sqref="E29">
    <cfRule type="cellIs" dxfId="233" priority="51" operator="equal">
      <formula>$T$9</formula>
    </cfRule>
    <cfRule type="cellIs" dxfId="232" priority="126" operator="equal">
      <formula>$T$7</formula>
    </cfRule>
    <cfRule type="cellIs" dxfId="231" priority="20" operator="equal">
      <formula>$T$10</formula>
    </cfRule>
    <cfRule type="cellIs" dxfId="230" priority="125" operator="equal">
      <formula>$T$3</formula>
    </cfRule>
    <cfRule type="cellIs" dxfId="229" priority="129" operator="equal">
      <formula>$T$5</formula>
    </cfRule>
    <cfRule type="cellIs" dxfId="228" priority="127" operator="equal">
      <formula>$T$6</formula>
    </cfRule>
    <cfRule type="cellIs" dxfId="227" priority="128" operator="equal">
      <formula>$T$4</formula>
    </cfRule>
  </conditionalFormatting>
  <conditionalFormatting sqref="E30">
    <cfRule type="cellIs" dxfId="226" priority="50" operator="equal">
      <formula>$T$9</formula>
    </cfRule>
    <cfRule type="cellIs" dxfId="225" priority="134" operator="equal">
      <formula>$T$5</formula>
    </cfRule>
    <cfRule type="cellIs" dxfId="224" priority="133" operator="equal">
      <formula>$T$4</formula>
    </cfRule>
    <cfRule type="cellIs" dxfId="223" priority="19" operator="equal">
      <formula>$T$10</formula>
    </cfRule>
    <cfRule type="cellIs" dxfId="222" priority="132" operator="equal">
      <formula>$T$6</formula>
    </cfRule>
    <cfRule type="cellIs" dxfId="221" priority="131" operator="equal">
      <formula>$T$7</formula>
    </cfRule>
    <cfRule type="cellIs" dxfId="220" priority="130" operator="equal">
      <formula>$T$3</formula>
    </cfRule>
  </conditionalFormatting>
  <conditionalFormatting sqref="E4:G4">
    <cfRule type="expression" dxfId="219" priority="349">
      <formula>$K$4=$T$3</formula>
    </cfRule>
  </conditionalFormatting>
  <conditionalFormatting sqref="H41">
    <cfRule type="cellIs" dxfId="218" priority="332" operator="equal">
      <formula>$T$7</formula>
    </cfRule>
    <cfRule type="cellIs" dxfId="217" priority="333" operator="equal">
      <formula>$T$6</formula>
    </cfRule>
    <cfRule type="cellIs" dxfId="216" priority="334" operator="equal">
      <formula>$T$4</formula>
    </cfRule>
    <cfRule type="cellIs" dxfId="215" priority="335" operator="equal">
      <formula>$T$5</formula>
    </cfRule>
  </conditionalFormatting>
  <conditionalFormatting sqref="I5">
    <cfRule type="expression" dxfId="214" priority="365">
      <formula>$K$5=$T$3</formula>
    </cfRule>
  </conditionalFormatting>
  <conditionalFormatting sqref="I6">
    <cfRule type="expression" dxfId="213" priority="369">
      <formula>$K$6=$T$3</formula>
    </cfRule>
  </conditionalFormatting>
  <conditionalFormatting sqref="I7">
    <cfRule type="expression" dxfId="212" priority="368">
      <formula>$K$7=$T$3</formula>
    </cfRule>
  </conditionalFormatting>
  <conditionalFormatting sqref="I8">
    <cfRule type="expression" dxfId="211" priority="367">
      <formula>$K$8=$T$3</formula>
    </cfRule>
  </conditionalFormatting>
  <conditionalFormatting sqref="I9">
    <cfRule type="expression" dxfId="210" priority="366">
      <formula>$K$9=$T$3</formula>
    </cfRule>
  </conditionalFormatting>
  <conditionalFormatting sqref="I15">
    <cfRule type="expression" dxfId="209" priority="364">
      <formula>$K$15=$T$3</formula>
    </cfRule>
  </conditionalFormatting>
  <conditionalFormatting sqref="I16">
    <cfRule type="expression" dxfId="208" priority="363">
      <formula>$K$16=$T$3</formula>
    </cfRule>
  </conditionalFormatting>
  <conditionalFormatting sqref="I17">
    <cfRule type="expression" dxfId="207" priority="362">
      <formula>$K$17=$T$3</formula>
    </cfRule>
  </conditionalFormatting>
  <conditionalFormatting sqref="I18">
    <cfRule type="expression" dxfId="206" priority="361">
      <formula>$K$18=$T$3</formula>
    </cfRule>
  </conditionalFormatting>
  <conditionalFormatting sqref="I19">
    <cfRule type="expression" dxfId="205" priority="360">
      <formula>$K$19=$T$3</formula>
    </cfRule>
  </conditionalFormatting>
  <conditionalFormatting sqref="I20">
    <cfRule type="expression" dxfId="204" priority="359">
      <formula>$K$20=$T$3</formula>
    </cfRule>
  </conditionalFormatting>
  <conditionalFormatting sqref="I28">
    <cfRule type="expression" dxfId="203" priority="358">
      <formula>$K$28=$T$3</formula>
    </cfRule>
  </conditionalFormatting>
  <conditionalFormatting sqref="I29">
    <cfRule type="expression" dxfId="202" priority="357">
      <formula>$K$29=$T$3</formula>
    </cfRule>
  </conditionalFormatting>
  <conditionalFormatting sqref="I30">
    <cfRule type="expression" dxfId="201" priority="356">
      <formula>$K$30=$T$3</formula>
    </cfRule>
  </conditionalFormatting>
  <conditionalFormatting sqref="I31">
    <cfRule type="expression" dxfId="200" priority="355">
      <formula>$K$31=$T$3</formula>
    </cfRule>
  </conditionalFormatting>
  <conditionalFormatting sqref="I32">
    <cfRule type="expression" dxfId="199" priority="354">
      <formula>$K$32=$T$3</formula>
    </cfRule>
  </conditionalFormatting>
  <conditionalFormatting sqref="I33:I34">
    <cfRule type="expression" dxfId="198" priority="353">
      <formula>$K$33=$T$3</formula>
    </cfRule>
  </conditionalFormatting>
  <conditionalFormatting sqref="I34">
    <cfRule type="expression" dxfId="197" priority="240">
      <formula>$E$29=$T$3</formula>
    </cfRule>
  </conditionalFormatting>
  <conditionalFormatting sqref="K4:K9">
    <cfRule type="cellIs" dxfId="196" priority="398" operator="equal">
      <formula>$T$7</formula>
    </cfRule>
    <cfRule type="cellIs" dxfId="195" priority="399" operator="equal">
      <formula>$T$6</formula>
    </cfRule>
    <cfRule type="cellIs" dxfId="194" priority="330" operator="equal">
      <formula>$T$3</formula>
    </cfRule>
    <cfRule type="cellIs" dxfId="193" priority="400" operator="equal">
      <formula>$T$4</formula>
    </cfRule>
    <cfRule type="cellIs" dxfId="192" priority="401" operator="equal">
      <formula>$T$5</formula>
    </cfRule>
    <cfRule type="cellIs" dxfId="191" priority="32" operator="equal">
      <formula>$T$10</formula>
    </cfRule>
    <cfRule type="cellIs" dxfId="190" priority="46" operator="equal">
      <formula>$T$9</formula>
    </cfRule>
  </conditionalFormatting>
  <conditionalFormatting sqref="K15:K16">
    <cfRule type="cellIs" dxfId="189" priority="162" operator="equal">
      <formula>$T$6</formula>
    </cfRule>
    <cfRule type="cellIs" dxfId="188" priority="27" operator="equal">
      <formula>$T$10</formula>
    </cfRule>
    <cfRule type="cellIs" dxfId="187" priority="164" operator="equal">
      <formula>$T$5</formula>
    </cfRule>
    <cfRule type="cellIs" dxfId="186" priority="163" operator="equal">
      <formula>$T$4</formula>
    </cfRule>
    <cfRule type="cellIs" dxfId="185" priority="161" operator="equal">
      <formula>$T$7</formula>
    </cfRule>
    <cfRule type="cellIs" dxfId="184" priority="160" operator="equal">
      <formula>$T$3</formula>
    </cfRule>
    <cfRule type="cellIs" dxfId="183" priority="45" operator="equal">
      <formula>$T$9</formula>
    </cfRule>
  </conditionalFormatting>
  <conditionalFormatting sqref="K17">
    <cfRule type="cellIs" dxfId="182" priority="121" operator="equal">
      <formula>$T$7</formula>
    </cfRule>
    <cfRule type="cellIs" dxfId="181" priority="26" operator="equal">
      <formula>$T$10</formula>
    </cfRule>
    <cfRule type="cellIs" dxfId="180" priority="124" operator="equal">
      <formula>$T$5</formula>
    </cfRule>
    <cfRule type="cellIs" dxfId="179" priority="123" operator="equal">
      <formula>$T$4</formula>
    </cfRule>
    <cfRule type="cellIs" dxfId="178" priority="122" operator="equal">
      <formula>$T$6</formula>
    </cfRule>
    <cfRule type="cellIs" dxfId="177" priority="120" operator="equal">
      <formula>$T$3</formula>
    </cfRule>
    <cfRule type="cellIs" dxfId="176" priority="44" operator="equal">
      <formula>$T$9</formula>
    </cfRule>
  </conditionalFormatting>
  <conditionalFormatting sqref="K18:K19">
    <cfRule type="cellIs" dxfId="175" priority="157" operator="equal">
      <formula>$T$6</formula>
    </cfRule>
    <cfRule type="cellIs" dxfId="174" priority="25" operator="equal">
      <formula>$T$10</formula>
    </cfRule>
    <cfRule type="cellIs" dxfId="173" priority="155" operator="equal">
      <formula>$T$3</formula>
    </cfRule>
    <cfRule type="cellIs" dxfId="172" priority="156" operator="equal">
      <formula>$T$7</formula>
    </cfRule>
    <cfRule type="cellIs" dxfId="171" priority="158" operator="equal">
      <formula>$T$4</formula>
    </cfRule>
    <cfRule type="cellIs" dxfId="170" priority="159" operator="equal">
      <formula>$T$5</formula>
    </cfRule>
    <cfRule type="cellIs" dxfId="169" priority="43" operator="equal">
      <formula>$T$9</formula>
    </cfRule>
  </conditionalFormatting>
  <conditionalFormatting sqref="K20">
    <cfRule type="cellIs" dxfId="168" priority="23" operator="equal">
      <formula>$T$10</formula>
    </cfRule>
    <cfRule type="cellIs" dxfId="167" priority="77" operator="equal">
      <formula>$T$5</formula>
    </cfRule>
    <cfRule type="cellIs" dxfId="166" priority="76" operator="equal">
      <formula>$T$4</formula>
    </cfRule>
    <cfRule type="cellIs" dxfId="165" priority="75" operator="equal">
      <formula>$T$6</formula>
    </cfRule>
    <cfRule type="cellIs" dxfId="164" priority="73" operator="equal">
      <formula>$T$3</formula>
    </cfRule>
    <cfRule type="cellIs" dxfId="163" priority="42" operator="equal">
      <formula>$T$9</formula>
    </cfRule>
    <cfRule type="cellIs" dxfId="162" priority="74" operator="equal">
      <formula>$T$7</formula>
    </cfRule>
  </conditionalFormatting>
  <conditionalFormatting sqref="K28">
    <cfRule type="cellIs" dxfId="161" priority="40" operator="equal">
      <formula>$T$9</formula>
    </cfRule>
    <cfRule type="cellIs" dxfId="160" priority="150" operator="equal">
      <formula>$T$3</formula>
    </cfRule>
    <cfRule type="cellIs" dxfId="159" priority="151" operator="equal">
      <formula>$T$7</formula>
    </cfRule>
    <cfRule type="cellIs" dxfId="158" priority="152" operator="equal">
      <formula>$T$6</formula>
    </cfRule>
    <cfRule type="cellIs" dxfId="157" priority="153" operator="equal">
      <formula>$T$4</formula>
    </cfRule>
    <cfRule type="cellIs" dxfId="156" priority="154" operator="equal">
      <formula>$T$5</formula>
    </cfRule>
    <cfRule type="cellIs" dxfId="155" priority="14" operator="equal">
      <formula>$T$10</formula>
    </cfRule>
  </conditionalFormatting>
  <conditionalFormatting sqref="K29">
    <cfRule type="cellIs" dxfId="154" priority="116" operator="equal">
      <formula>$T$7</formula>
    </cfRule>
    <cfRule type="cellIs" dxfId="153" priority="119" operator="equal">
      <formula>$T$5</formula>
    </cfRule>
    <cfRule type="cellIs" dxfId="152" priority="13" operator="equal">
      <formula>$T$10</formula>
    </cfRule>
    <cfRule type="cellIs" dxfId="151" priority="115" operator="equal">
      <formula>$T$3</formula>
    </cfRule>
    <cfRule type="cellIs" dxfId="150" priority="117" operator="equal">
      <formula>$T$6</formula>
    </cfRule>
    <cfRule type="cellIs" dxfId="149" priority="118" operator="equal">
      <formula>$T$4</formula>
    </cfRule>
    <cfRule type="cellIs" dxfId="148" priority="34" operator="equal">
      <formula>$T$9</formula>
    </cfRule>
  </conditionalFormatting>
  <conditionalFormatting sqref="K30">
    <cfRule type="cellIs" dxfId="147" priority="145" operator="equal">
      <formula>$T$3</formula>
    </cfRule>
    <cfRule type="cellIs" dxfId="146" priority="146" operator="equal">
      <formula>$T$7</formula>
    </cfRule>
    <cfRule type="cellIs" dxfId="145" priority="147" operator="equal">
      <formula>$T$6</formula>
    </cfRule>
    <cfRule type="cellIs" dxfId="144" priority="148" operator="equal">
      <formula>$T$4</formula>
    </cfRule>
    <cfRule type="cellIs" dxfId="143" priority="149" operator="equal">
      <formula>$T$5</formula>
    </cfRule>
    <cfRule type="cellIs" dxfId="142" priority="12" operator="equal">
      <formula>$T$10</formula>
    </cfRule>
    <cfRule type="cellIs" dxfId="141" priority="39" operator="equal">
      <formula>$T$9</formula>
    </cfRule>
  </conditionalFormatting>
  <conditionalFormatting sqref="K31">
    <cfRule type="cellIs" dxfId="140" priority="114" operator="equal">
      <formula>$T$5</formula>
    </cfRule>
    <cfRule type="cellIs" dxfId="139" priority="113" operator="equal">
      <formula>$T$4</formula>
    </cfRule>
    <cfRule type="cellIs" dxfId="138" priority="112" operator="equal">
      <formula>$T$6</formula>
    </cfRule>
    <cfRule type="cellIs" dxfId="137" priority="111" operator="equal">
      <formula>$T$7</formula>
    </cfRule>
    <cfRule type="cellIs" dxfId="136" priority="11" operator="equal">
      <formula>$T$10</formula>
    </cfRule>
    <cfRule type="cellIs" dxfId="135" priority="35" operator="equal">
      <formula>$T$9</formula>
    </cfRule>
    <cfRule type="cellIs" dxfId="134" priority="110" operator="equal">
      <formula>$T$3</formula>
    </cfRule>
  </conditionalFormatting>
  <conditionalFormatting sqref="K32">
    <cfRule type="cellIs" dxfId="133" priority="140" operator="equal">
      <formula>$T$3</formula>
    </cfRule>
    <cfRule type="cellIs" dxfId="132" priority="141" operator="equal">
      <formula>$T$7</formula>
    </cfRule>
    <cfRule type="cellIs" dxfId="131" priority="142" operator="equal">
      <formula>$T$6</formula>
    </cfRule>
    <cfRule type="cellIs" dxfId="130" priority="38" operator="equal">
      <formula>$T$9</formula>
    </cfRule>
    <cfRule type="cellIs" dxfId="129" priority="143" operator="equal">
      <formula>$T$4</formula>
    </cfRule>
    <cfRule type="cellIs" dxfId="128" priority="10" operator="equal">
      <formula>$T$10</formula>
    </cfRule>
    <cfRule type="cellIs" dxfId="127" priority="144" operator="equal">
      <formula>$T$5</formula>
    </cfRule>
  </conditionalFormatting>
  <conditionalFormatting sqref="K33">
    <cfRule type="cellIs" dxfId="126" priority="9" operator="equal">
      <formula>$T$10</formula>
    </cfRule>
    <cfRule type="cellIs" dxfId="125" priority="104" operator="equal">
      <formula>$T$5</formula>
    </cfRule>
    <cfRule type="cellIs" dxfId="124" priority="103" operator="equal">
      <formula>$T$4</formula>
    </cfRule>
    <cfRule type="cellIs" dxfId="123" priority="36" operator="equal">
      <formula>$T$9</formula>
    </cfRule>
    <cfRule type="cellIs" dxfId="122" priority="102" operator="equal">
      <formula>$T$6</formula>
    </cfRule>
    <cfRule type="cellIs" dxfId="121" priority="101" operator="equal">
      <formula>$T$7</formula>
    </cfRule>
    <cfRule type="cellIs" dxfId="120" priority="100" operator="equal">
      <formula>$T$3</formula>
    </cfRule>
  </conditionalFormatting>
  <conditionalFormatting sqref="N16:O16">
    <cfRule type="cellIs" dxfId="119" priority="347" operator="equal">
      <formula>$T$5</formula>
    </cfRule>
    <cfRule type="cellIs" dxfId="118" priority="346" operator="equal">
      <formula>$T$4</formula>
    </cfRule>
    <cfRule type="cellIs" dxfId="117" priority="345" operator="equal">
      <formula>$T$6</formula>
    </cfRule>
    <cfRule type="cellIs" dxfId="116" priority="344" operator="equal">
      <formula>$T$7</formula>
    </cfRule>
  </conditionalFormatting>
  <conditionalFormatting sqref="N28:O28">
    <cfRule type="cellIs" dxfId="115" priority="327" operator="equal">
      <formula>$T$3</formula>
    </cfRule>
  </conditionalFormatting>
  <conditionalFormatting sqref="N28:O29">
    <cfRule type="cellIs" dxfId="114" priority="343" operator="equal">
      <formula>$T$5</formula>
    </cfRule>
    <cfRule type="cellIs" dxfId="113" priority="341" operator="equal">
      <formula>$T$6</formula>
    </cfRule>
    <cfRule type="cellIs" dxfId="112" priority="340" operator="equal">
      <formula>$T$7</formula>
    </cfRule>
    <cfRule type="cellIs" dxfId="111" priority="342" operator="equal">
      <formula>$T$4</formula>
    </cfRule>
  </conditionalFormatting>
  <conditionalFormatting sqref="N20:S20">
    <cfRule type="cellIs" dxfId="110" priority="395" operator="equal">
      <formula>$T$6</formula>
    </cfRule>
    <cfRule type="cellIs" dxfId="109" priority="396" operator="equal">
      <formula>$T$4</formula>
    </cfRule>
    <cfRule type="cellIs" dxfId="108" priority="397" operator="equal">
      <formula>$T$5</formula>
    </cfRule>
  </conditionalFormatting>
  <conditionalFormatting sqref="Y3">
    <cfRule type="expression" dxfId="107" priority="309">
      <formula>$Q$15&lt;48</formula>
    </cfRule>
  </conditionalFormatting>
  <conditionalFormatting sqref="Y4">
    <cfRule type="expression" dxfId="106" priority="348">
      <formula>$Q$4=48</formula>
    </cfRule>
    <cfRule type="expression" dxfId="105" priority="325">
      <formula>$Q$4&lt;48</formula>
    </cfRule>
    <cfRule type="expression" dxfId="104" priority="324">
      <formula>$Q$4&gt;48</formula>
    </cfRule>
  </conditionalFormatting>
  <conditionalFormatting sqref="Y5">
    <cfRule type="expression" dxfId="103" priority="296">
      <formula>AND($Q$4=48,$Q$15=48)</formula>
    </cfRule>
    <cfRule type="expression" dxfId="102" priority="295">
      <formula>AND($Q$4=48,$Q$15&gt;48)</formula>
    </cfRule>
    <cfRule type="expression" dxfId="101" priority="294">
      <formula>AND($Q$4&gt;48,$Q$15=48)</formula>
    </cfRule>
    <cfRule type="expression" dxfId="100" priority="318">
      <formula>$Q$15&lt;48</formula>
    </cfRule>
    <cfRule type="expression" dxfId="99" priority="317">
      <formula>$Q$15=48</formula>
    </cfRule>
    <cfRule type="expression" dxfId="98" priority="316">
      <formula>$Q$4=48</formula>
    </cfRule>
    <cfRule type="expression" dxfId="97" priority="315">
      <formula>$Q$4&gt;48</formula>
    </cfRule>
    <cfRule type="expression" dxfId="96" priority="297">
      <formula>AND($Q$4&gt;48,$Q$15&gt;48)</formula>
    </cfRule>
    <cfRule type="expression" dxfId="95" priority="320">
      <formula>$Q$15&gt;48</formula>
    </cfRule>
  </conditionalFormatting>
  <conditionalFormatting sqref="Y5:Y6">
    <cfRule type="expression" dxfId="94" priority="313">
      <formula>$Q$4&lt;48</formula>
    </cfRule>
  </conditionalFormatting>
  <conditionalFormatting sqref="Y6">
    <cfRule type="expression" dxfId="93" priority="312">
      <formula>$Q$15&gt;48</formula>
    </cfRule>
    <cfRule type="expression" dxfId="92" priority="310">
      <formula>$Q$15&lt;48</formula>
    </cfRule>
    <cfRule type="expression" dxfId="91" priority="311">
      <formula>$Q$15=48</formula>
    </cfRule>
  </conditionalFormatting>
  <pageMargins left="0.7" right="0.7" top="0.75" bottom="0.75" header="0.3" footer="0.3"/>
  <pageSetup paperSize="9" fitToWidth="0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3" id="{2E9F22E7-AB12-411F-AD2B-10411481109C}">
            <xm:f>$L$17=Blad1!$A$1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B24:B25</xm:sqref>
        </x14:conditionalFormatting>
        <x14:conditionalFormatting xmlns:xm="http://schemas.microsoft.com/office/excel/2006/main">
          <x14:cfRule type="expression" priority="182" id="{491E706B-CB50-4624-8DFC-310BDA67B80E}">
            <xm:f>$L$31=Blad1!$A$1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B32</xm:sqref>
        </x14:conditionalFormatting>
        <x14:conditionalFormatting xmlns:xm="http://schemas.microsoft.com/office/excel/2006/main">
          <x14:cfRule type="expression" priority="181" id="{7961E8B5-153A-4DD4-BE63-4A488B817E44}">
            <xm:f>$L$33=Blad1!$A$1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B33</xm:sqref>
        </x14:conditionalFormatting>
        <x14:conditionalFormatting xmlns:xm="http://schemas.microsoft.com/office/excel/2006/main">
          <x14:cfRule type="expression" priority="454" id="{BC97F0DD-9FDF-4149-B2D3-FF21FEAC3247}">
            <xm:f>$F$23=Blad1!$A$2</xm:f>
            <x14:dxf>
              <font>
                <strike/>
              </font>
            </x14:dxf>
          </x14:cfRule>
          <xm:sqref>C23</xm:sqref>
        </x14:conditionalFormatting>
        <x14:conditionalFormatting xmlns:xm="http://schemas.microsoft.com/office/excel/2006/main">
          <x14:cfRule type="expression" priority="70" id="{E6269A9F-99A1-409E-B0BB-0956266D0858}">
            <xm:f>$L$17=Blad1!$A$1</xm:f>
            <x14:dxf>
              <font>
                <color theme="1"/>
              </font>
              <fill>
                <patternFill>
                  <fgColor auto="1"/>
                  <bgColor theme="5"/>
                </patternFill>
              </fill>
            </x14:dxf>
          </x14:cfRule>
          <xm:sqref>C25</xm:sqref>
        </x14:conditionalFormatting>
        <x14:conditionalFormatting xmlns:xm="http://schemas.microsoft.com/office/excel/2006/main">
          <x14:cfRule type="expression" priority="457" id="{0BABF0E7-84A0-4E31-A09D-6A1A4FF61E7D}">
            <xm:f>$F$29=Blad1!$A$2</xm:f>
            <x14:dxf>
              <font>
                <strike/>
              </font>
            </x14:dxf>
          </x14:cfRule>
          <xm:sqref>C29</xm:sqref>
        </x14:conditionalFormatting>
        <x14:conditionalFormatting xmlns:xm="http://schemas.microsoft.com/office/excel/2006/main">
          <x14:cfRule type="expression" priority="238" id="{CEC31499-8F9B-4FFF-B02E-DB5B63C458C5}">
            <xm:f>$L$31=Blad1!$A$1</xm:f>
            <x14:dxf>
              <font>
                <color theme="1"/>
              </font>
              <fill>
                <gradientFill>
                  <stop position="0">
                    <color rgb="FFB358A0"/>
                  </stop>
                  <stop position="0.5">
                    <color rgb="FFEDE054"/>
                  </stop>
                  <stop position="1">
                    <color rgb="FFB358A0"/>
                  </stop>
                </gradientFill>
              </fill>
            </x14:dxf>
          </x14:cfRule>
          <xm:sqref>C32</xm:sqref>
        </x14:conditionalFormatting>
        <x14:conditionalFormatting xmlns:xm="http://schemas.microsoft.com/office/excel/2006/main">
          <x14:cfRule type="expression" priority="236" id="{FB556F27-A250-459E-9DD8-7038F6CAEFBE}">
            <xm:f>$L$33=Blad1!$A$1</xm:f>
            <x14:dxf>
              <font>
                <color theme="0"/>
              </font>
              <fill>
                <patternFill>
                  <fgColor rgb="FF0D4A81"/>
                  <bgColor rgb="FF0D4A81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expression" priority="221" id="{882112B6-4765-45A2-971D-3F2DD4A22809}">
            <xm:f>$L$29=Blad1!$A$1</xm:f>
            <x14:dxf>
              <font>
                <color theme="1"/>
              </font>
            </x14:dxf>
          </x14:cfRule>
          <xm:sqref>C31:D31</xm:sqref>
        </x14:conditionalFormatting>
        <x14:conditionalFormatting xmlns:xm="http://schemas.microsoft.com/office/excel/2006/main">
          <x14:cfRule type="expression" priority="225" id="{CEE2738C-C3CE-4E40-AB85-FC36BC8135E8}">
            <xm:f>$L$17=Blad1!$A$1</xm:f>
            <x14:dxf>
              <font>
                <color theme="1"/>
              </font>
            </x14:dxf>
          </x14:cfRule>
          <xm:sqref>D24</xm:sqref>
        </x14:conditionalFormatting>
        <x14:conditionalFormatting xmlns:xm="http://schemas.microsoft.com/office/excel/2006/main">
          <x14:cfRule type="expression" priority="61" id="{BBD05310-4996-41CA-99CB-17FCD586D367}">
            <xm:f>$L$20=Blad1!$A$1</xm:f>
            <x14:dxf>
              <font>
                <color theme="1"/>
              </font>
            </x14:dxf>
          </x14:cfRule>
          <xm:sqref>D25</xm:sqref>
        </x14:conditionalFormatting>
        <x14:conditionalFormatting xmlns:xm="http://schemas.microsoft.com/office/excel/2006/main">
          <x14:cfRule type="expression" priority="224" id="{5F3AA9DB-3D21-4355-884A-58A4F0204713}">
            <xm:f>$L$31=Blad1!$A$1</xm:f>
            <x14:dxf>
              <font>
                <color theme="1"/>
              </font>
            </x14:dxf>
          </x14:cfRule>
          <xm:sqref>D32</xm:sqref>
        </x14:conditionalFormatting>
        <x14:conditionalFormatting xmlns:xm="http://schemas.microsoft.com/office/excel/2006/main">
          <x14:cfRule type="expression" priority="223" id="{2F4A3D60-E89A-480A-B9C9-EA672EA4A0DB}">
            <xm:f>$L$33=Blad1!$A$1</xm:f>
            <x14:dxf>
              <font>
                <color theme="1"/>
              </font>
            </x14:dxf>
          </x14:cfRule>
          <xm:sqref>D33</xm:sqref>
        </x14:conditionalFormatting>
        <x14:conditionalFormatting xmlns:xm="http://schemas.microsoft.com/office/excel/2006/main">
          <x14:cfRule type="cellIs" priority="97" operator="equal" id="{67F28D7B-D9D9-42AC-AD41-52238352397E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E5:E11</xm:sqref>
        </x14:conditionalFormatting>
        <x14:conditionalFormatting xmlns:xm="http://schemas.microsoft.com/office/excel/2006/main">
          <x14:cfRule type="cellIs" priority="96" operator="equal" id="{645BB94F-4491-4113-B152-E4ADE656B6A5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E15:E22</xm:sqref>
        </x14:conditionalFormatting>
        <x14:conditionalFormatting xmlns:xm="http://schemas.microsoft.com/office/excel/2006/main">
          <x14:cfRule type="cellIs" priority="88" operator="equal" id="{E096D8A3-0E5F-4A17-B9D1-3B8C9AD6C111}">
            <xm:f>Blad1!$B$8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cellIs" priority="3" operator="equal" id="{FBE41716-6FD1-4AE5-84B2-1D55B07A81B6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66" id="{50BABCD2-90A2-4759-BC98-BA7C01777E0C}">
            <xm:f>AND($L$20=Blad1!$A$1, $K$20=$T$5)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65" id="{1ED430E7-233B-4C50-B21D-2D82236B50BB}">
            <xm:f>AND($L$20=Blad1!$A$1, $K$20=$T$4)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64" id="{502EEF3A-5616-4E1A-8990-D3DC9F39BDE5}">
            <xm:f>AND($L$20=Blad1!$A$1, $K$20=$T$3)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53" id="{3C93B94F-523E-48D0-95E7-C01B9D17C1D5}">
            <xm:f>AND($L$20=Blad1!$A$1, $K$20=$T$9)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8" id="{29A22D56-E5AA-4FC3-AD6B-75571CCFEB47}">
            <xm:f>AND($L$20=Blad1!$A$1, $K$20=$T$10)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71" id="{19E64FF9-F532-4CA0-9612-9852ABEFB13D}">
            <xm:f>AND($L$20=Blad1!$A$1, $K$20=Blad1!$B$8)</xm:f>
            <x14:dxf>
              <font>
                <color theme="1"/>
              </font>
              <fill>
                <patternFill>
                  <fgColor theme="1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68" id="{7752BB3E-DA5F-4A06-85A8-EFA67D430C68}">
            <xm:f>AND($L$20=Blad1!$A$1, $K$20=$T$7)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67" id="{43C4CBD3-806A-479E-AC15-1EC91F6512E3}">
            <xm:f>AND($L$20=Blad1!$A$1, $K$20=$T$6)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E25</xm:sqref>
        </x14:conditionalFormatting>
        <x14:conditionalFormatting xmlns:xm="http://schemas.microsoft.com/office/excel/2006/main">
          <x14:cfRule type="cellIs" priority="92" operator="equal" id="{B8E0C5C0-2F58-49E8-B104-A229BAC9D9AA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cellIs" priority="84" operator="equal" id="{A02A70B5-D4A1-4BCE-B923-F90809AB231F}">
            <xm:f>Blad1!$B$8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ellIs" priority="93" operator="equal" id="{0CAB9E59-5509-45C5-8A48-21E0A79A8B88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expression" priority="49" id="{076250AC-9F33-4008-AD50-16423226EC61}">
            <xm:f>AND($L$29=Blad1!$A$1, $K$29=$T$9)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" id="{1AE1D08C-6C6F-46D2-B184-EE9983C16E97}">
            <xm:f>AND($L$29=Blad1!$A$1, $K$29=$T$10)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1" id="{1ACC7DB6-D526-4BB4-B3DF-C14536713037}">
            <xm:f>AND($L$29=Blad1!$A$1, $K$29=$T$5)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3" id="{C6FAF871-3D3D-4043-97C3-819C2908340D}">
            <xm:f>AND($L$29=Blad1!$A$1, $K$29=$T$3)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2" id="{A6AF1C5C-F25E-4C11-8900-BD6A09199C75}">
            <xm:f>AND($L$29=Blad1!$A$1, $K$29=$T$4)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0" id="{5ABB3EA6-4948-4E04-AAD2-82FDE1BD2109}">
            <xm:f>AND($L$29=Blad1!$A$1, $K$29=$T$6)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9" id="{F2D35B86-2FE6-4D85-A8AD-AA6EF0DC7AF7}">
            <xm:f>AND($L$29=Blad1!$A$1, $K$29=$T$7)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E31</xm:sqref>
        </x14:conditionalFormatting>
        <x14:conditionalFormatting xmlns:xm="http://schemas.microsoft.com/office/excel/2006/main">
          <x14:cfRule type="expression" priority="78" id="{7362B1B6-8C5D-4644-AC92-A1C88AB0D65D}">
            <xm:f>AND($L$33=Blad1!$A$1, $K$33=Blad1!$B$8)</xm:f>
            <x14:dxf>
              <font>
                <color theme="1"/>
              </font>
              <fill>
                <patternFill>
                  <fgColor theme="1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E31:E33</xm:sqref>
        </x14:conditionalFormatting>
        <x14:conditionalFormatting xmlns:xm="http://schemas.microsoft.com/office/excel/2006/main">
          <x14:cfRule type="expression" priority="17" id="{921AAC36-AEE5-49D0-AE80-0FC94ABD7EA4}">
            <xm:f>AND($L$31=Blad1!$A$1, $K$31=$T$10)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47" id="{C1AC29D1-787B-43BB-AFB8-E6BF2DE0A35F}">
            <xm:f>AND($L$31=Blad1!$A$1, $K$31=$T$9)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8" id="{ACC72529-F176-4023-A60E-71DCFF30F61C}">
            <xm:f>AND($L$31=Blad1!$A$1, $K$31=$T$3)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7" id="{CD43B929-D0C6-4518-A4CE-B6D9FAD9B9B8}">
            <xm:f>AND($L$31=Blad1!$A$1, $K$31=$T$4)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6" id="{0212CF57-446D-4AA7-AC93-3055D78434FC}">
            <xm:f>AND($L$31=Blad1!$A$1, $K$31=$T$5)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5" id="{0B6875C7-2CB6-42E9-BAC4-971F7D699BF5}">
            <xm:f>AND($L$31=Blad1!$A$1, $K$31=$T$6)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4" id="{F25E24BD-0CEB-4EC4-B187-E3EBA2951194}">
            <xm:f>AND($L$31=Blad1!$A$1, $K$31=$T$7)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E32</xm:sqref>
        </x14:conditionalFormatting>
        <x14:conditionalFormatting xmlns:xm="http://schemas.microsoft.com/office/excel/2006/main">
          <x14:cfRule type="expression" priority="48" id="{5063F88E-86FF-40A4-A95C-DA617F856A7A}">
            <xm:f>AND($L$33=Blad1!$A$1, $K$33=$T$9)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2" id="{2780288E-690F-4E8B-BF92-55EA9B3AC1F2}">
            <xm:f>AND($L$33=Blad1!$A$1, $K$33=$T$4)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3" id="{FE2011B8-D4D5-4D7F-A6B1-0DA32FD7307F}">
            <xm:f>AND($L$33=Blad1!$A$1, $K$33=$T$3)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0" id="{34E6C1E5-85E2-4D93-A040-BF15F655B89E}">
            <xm:f>AND($L$33=Blad1!$A$1, $K$33=$T$6)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9" id="{EA72CD28-260D-467D-8739-49B5BE5FC97D}">
            <xm:f>AND($L$33=Blad1!$A$1, $K$33=$T$7)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91" id="{CFE14278-5941-47A6-955B-4CF7333FD5B3}">
            <xm:f>AND($L$33=Blad1!$A$1, $K$33=$T$5)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5" id="{3275C6C7-0DE5-45DA-ADFA-AE2CE3774804}">
            <xm:f>AND($L$33=Blad1!$A$1, $K$33=$T$10)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E33</xm:sqref>
        </x14:conditionalFormatting>
        <x14:conditionalFormatting xmlns:xm="http://schemas.microsoft.com/office/excel/2006/main">
          <x14:cfRule type="expression" priority="259" id="{A7E70576-2D25-48F6-AB7B-541106A30F4F}">
            <xm:f>$L$20=Blad1!$A$1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F25</xm:sqref>
        </x14:conditionalFormatting>
        <x14:conditionalFormatting xmlns:xm="http://schemas.microsoft.com/office/excel/2006/main">
          <x14:cfRule type="expression" priority="278" id="{0C44A443-F6B3-416B-B49C-2B1DD970CD31}">
            <xm:f>$L$29=Blad1!$A$1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F31:G31</xm:sqref>
        </x14:conditionalFormatting>
        <x14:conditionalFormatting xmlns:xm="http://schemas.microsoft.com/office/excel/2006/main">
          <x14:cfRule type="expression" priority="272" id="{1D60CF1C-0B50-46FF-8C37-7B5A793BDB72}">
            <xm:f>$L$31=Blad1!$A$1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F32:G32</xm:sqref>
        </x14:conditionalFormatting>
        <x14:conditionalFormatting xmlns:xm="http://schemas.microsoft.com/office/excel/2006/main">
          <x14:cfRule type="expression" priority="266" id="{2357D4B9-5CD8-4C0F-BC22-302683107920}">
            <xm:f>$L$33=Blad1!$A$1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F33:G33</xm:sqref>
        </x14:conditionalFormatting>
        <x14:conditionalFormatting xmlns:xm="http://schemas.microsoft.com/office/excel/2006/main">
          <x14:cfRule type="expression" priority="286" id="{9F13DA20-2214-42C3-9587-68684DB5238B}">
            <xm:f>$L$17=Blad1!$A$1</xm:f>
            <x14:dxf>
              <font>
                <strike/>
              </font>
            </x14:dxf>
          </x14:cfRule>
          <xm:sqref>I17</xm:sqref>
        </x14:conditionalFormatting>
        <x14:conditionalFormatting xmlns:xm="http://schemas.microsoft.com/office/excel/2006/main">
          <x14:cfRule type="expression" priority="59" id="{7091F17D-34B9-4F79-AF39-E029EEF0C2AB}">
            <xm:f>$L$20=Blad1!$A$1</xm:f>
            <x14:dxf>
              <font>
                <strike/>
              </font>
            </x14:dxf>
          </x14:cfRule>
          <xm:sqref>I20</xm:sqref>
        </x14:conditionalFormatting>
        <x14:conditionalFormatting xmlns:xm="http://schemas.microsoft.com/office/excel/2006/main">
          <x14:cfRule type="expression" priority="219" id="{B2455533-83AC-4FEB-A8DE-5E661635AC63}">
            <xm:f>$L$29=Blad1!$A$1</xm:f>
            <x14:dxf>
              <font>
                <strike/>
              </font>
            </x14:dxf>
          </x14:cfRule>
          <xm:sqref>I29</xm:sqref>
        </x14:conditionalFormatting>
        <x14:conditionalFormatting xmlns:xm="http://schemas.microsoft.com/office/excel/2006/main">
          <x14:cfRule type="expression" priority="218" id="{ED705E3C-BDEE-402A-AF3E-011645A54571}">
            <xm:f>$L$31=Blad1!$A$1</xm:f>
            <x14:dxf>
              <font>
                <strike/>
              </font>
            </x14:dxf>
          </x14:cfRule>
          <xm:sqref>I31</xm:sqref>
        </x14:conditionalFormatting>
        <x14:conditionalFormatting xmlns:xm="http://schemas.microsoft.com/office/excel/2006/main">
          <x14:cfRule type="expression" priority="217" id="{0E06DB3E-4FD9-4455-A8F1-82E23CDFE9C9}">
            <xm:f>$L$33=Blad1!$A$1</xm:f>
            <x14:dxf>
              <font>
                <strike/>
              </font>
            </x14:dxf>
          </x14:cfRule>
          <xm:sqref>I33</xm:sqref>
        </x14:conditionalFormatting>
        <x14:conditionalFormatting xmlns:xm="http://schemas.microsoft.com/office/excel/2006/main">
          <x14:cfRule type="expression" priority="239" id="{A99E8D93-2079-4BCC-B723-92D7F9E93EE4}">
            <xm:f>$F$29=Blad1!$A$2</xm:f>
            <x14:dxf>
              <font>
                <color theme="1"/>
              </font>
              <fill>
                <gradientFill>
                  <stop position="0">
                    <color rgb="FFB358A0"/>
                  </stop>
                  <stop position="0.5">
                    <color rgb="FFEDE054"/>
                  </stop>
                  <stop position="1">
                    <color rgb="FFB358A0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57" id="{33ECF4EE-CE58-4231-BFEB-04E5FF6359B0}">
            <xm:f>$F$23=Blad1!$A$2</xm:f>
            <x14:dxf>
              <font>
                <color theme="1"/>
              </font>
            </x14:dxf>
          </x14:cfRule>
          <xm:sqref>I21:J21</xm:sqref>
        </x14:conditionalFormatting>
        <x14:conditionalFormatting xmlns:xm="http://schemas.microsoft.com/office/excel/2006/main">
          <x14:cfRule type="expression" priority="222" id="{3A8C70B2-B3C6-487A-8572-CC4FE62B98C4}">
            <xm:f>$F$29=Blad1!$A$2</xm:f>
            <x14:dxf>
              <font>
                <color theme="1"/>
              </font>
            </x14:dxf>
          </x14:cfRule>
          <xm:sqref>J34</xm:sqref>
        </x14:conditionalFormatting>
        <x14:conditionalFormatting xmlns:xm="http://schemas.microsoft.com/office/excel/2006/main">
          <x14:cfRule type="cellIs" priority="98" operator="equal" id="{3A29DA12-CB44-43DF-A527-3176743FCB30}">
            <xm:f>Blad1!$B$8</xm:f>
            <x14:dxf>
              <font>
                <color auto="1"/>
              </font>
              <fill>
                <patternFill>
                  <fgColor rgb="FFFFAFAF"/>
                  <bgColor rgb="FFFFAFAF"/>
                </patternFill>
              </fill>
            </x14:dxf>
          </x14:cfRule>
          <xm:sqref>K4:K9</xm:sqref>
        </x14:conditionalFormatting>
        <x14:conditionalFormatting xmlns:xm="http://schemas.microsoft.com/office/excel/2006/main">
          <x14:cfRule type="cellIs" priority="87" operator="equal" id="{10D4D975-6172-4973-B6DA-3FEDC7A17612}">
            <xm:f>Blad1!$B$8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K17</xm:sqref>
        </x14:conditionalFormatting>
        <x14:conditionalFormatting xmlns:xm="http://schemas.microsoft.com/office/excel/2006/main">
          <x14:cfRule type="cellIs" priority="94" operator="equal" id="{284F42B3-E895-4CEC-B067-DE6FAEE86C81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K18:K19</xm:sqref>
        </x14:conditionalFormatting>
        <x14:conditionalFormatting xmlns:xm="http://schemas.microsoft.com/office/excel/2006/main">
          <x14:cfRule type="cellIs" priority="72" operator="equal" id="{FE94BD6B-79F0-4AC5-93C9-153180EB6BAF}">
            <xm:f>Blad1!$B$8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244" id="{FC2A448C-CB61-4DB0-976C-B376F5EEC139}">
            <xm:f>AND($F$23=Blad1!$A$2, $E$23=$T$3)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86" id="{FDCC6EBA-1228-4FDC-B7B7-0810199CD715}">
            <xm:f>AND($F$23=Blad1!$A$2, $E$23=Blad1!$B$8)</xm:f>
            <x14:dxf>
              <font>
                <color theme="1"/>
              </font>
              <fill>
                <patternFill>
                  <fgColor rgb="FFFF66FF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4" id="{AEEB9EB8-C0CF-469E-B482-3B02C505BA1E}">
            <xm:f>AND($F$23=Blad1!$A$2, $E$23=$T$10)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8" id="{FC34A5C1-0D68-4029-BEB4-0CCB06091BBF}">
            <xm:f>AND($F$23=Blad1!$A$2, $E$23=$T$7)</xm:f>
            <x14:dxf>
              <font>
                <color theme="1"/>
              </font>
              <fill>
                <patternFill>
                  <fgColor rgb="FFFF66FF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12" id="{9547003C-ADAF-4677-A5ED-8074E6080091}">
            <xm:f>AND($F$23=Blad1!$A$2, $E$23=$T$4)</xm:f>
            <x14:dxf>
              <font>
                <color theme="1"/>
              </font>
              <fill>
                <patternFill>
                  <fgColor rgb="FFFF66FF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10" id="{30BBF0EE-4924-490C-9BB1-A02B9EC82A12}">
            <xm:f>AND($F$23=Blad1!$A$2, $E$23=$T$5)</xm:f>
            <x14:dxf>
              <font>
                <color theme="1"/>
              </font>
              <fill>
                <patternFill>
                  <fgColor rgb="FFFF66FF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41" id="{C1E74F64-77E8-40ED-8E15-64F13318EF54}">
            <xm:f>AND($F$23=Blad1!$A$2, $E$23=$T$9)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09" id="{318B878B-C645-4912-B7FA-C8A160AB4AF7}">
            <xm:f>AND($F$23=Blad1!$A$2, $E$23=$T$6)</xm:f>
            <x14:dxf>
              <font>
                <color theme="1"/>
              </font>
              <fill>
                <patternFill>
                  <fgColor rgb="FFFF66FF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K21</xm:sqref>
        </x14:conditionalFormatting>
        <x14:conditionalFormatting xmlns:xm="http://schemas.microsoft.com/office/excel/2006/main">
          <x14:cfRule type="cellIs" priority="89" operator="equal" id="{6E1F6411-81AF-4C91-846D-45B0B03DFF9E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cellIs" priority="81" operator="equal" id="{081B3864-91CB-4AB1-969C-723E5D75BBAD}">
            <xm:f>Blad1!$B$8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cellIs" priority="90" operator="equal" id="{6F1F365D-6A4D-479D-86BE-205E3461B8C3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cellIs" priority="82" operator="equal" id="{CC5E618C-BACE-476E-A356-3B94C1ED2A2E}">
            <xm:f>Blad1!$B$8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K31</xm:sqref>
        </x14:conditionalFormatting>
        <x14:conditionalFormatting xmlns:xm="http://schemas.microsoft.com/office/excel/2006/main">
          <x14:cfRule type="cellIs" priority="91" operator="equal" id="{D4C29F5D-5136-406E-ADBF-C42C7B8FB9D5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K32</xm:sqref>
        </x14:conditionalFormatting>
        <x14:conditionalFormatting xmlns:xm="http://schemas.microsoft.com/office/excel/2006/main">
          <x14:cfRule type="cellIs" priority="83" operator="equal" id="{DA7C7969-A876-4998-AF33-663FE9ECB7B8}">
            <xm:f>Blad1!$B$8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188" id="{7DCD514B-2A87-44F5-B803-23419CDF0CB0}">
            <xm:f>AND($F$29=Blad1!$A$2, $E$29=$T$3)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5" id="{024616C4-1BC5-4D13-BB25-1B5D141B0A95}">
            <xm:f>AND($F$29=Blad1!$A$2, $E$29=$T$6)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99" id="{46D99B8E-223C-40C4-9E49-C39DCE3AF1D5}">
            <xm:f>AND($F$29=Blad1!$A$2, $E$29=Blad1!$B$8)</xm:f>
            <x14:dxf>
              <font>
                <color auto="1"/>
              </font>
              <fill>
                <patternFill>
                  <fgColor rgb="FFFFAFAF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37" id="{85B52884-F248-4431-88AA-278FDA24DEF0}">
            <xm:f>AND($F$29=Blad1!$A$2, $E$29=$T$9)</xm:f>
            <x14:dxf>
              <font>
                <color auto="1"/>
              </font>
              <fill>
                <patternFill>
                  <fgColor theme="1"/>
                  <bgColor theme="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7" id="{60855821-D6CF-4321-BF9D-73D5F53DAEFC}">
            <xm:f>AND($F$29=Blad1!$A$2, $E$29=$T$4)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6" id="{8AC91993-6B9E-46FF-A028-E95315AA2281}">
            <xm:f>AND($F$29=Blad1!$A$2, $E$29=$T$5)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84" id="{6986198D-EEF8-41B3-8E90-273F5602F136}">
            <xm:f>AND($F$29=Blad1!$A$2, $E$29=$T$7)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22" id="{AA00BE93-5326-4B89-A729-75A3584CECBC}">
            <xm:f>AND($F$29=Blad1!$A$2, $E$29=$T$10)</xm:f>
            <x14:dxf>
              <font>
                <color auto="1"/>
              </font>
              <fill>
                <patternFill>
                  <fgColor theme="1"/>
                  <bgColor theme="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K34</xm:sqref>
        </x14:conditionalFormatting>
        <x14:conditionalFormatting xmlns:xm="http://schemas.microsoft.com/office/excel/2006/main">
          <x14:cfRule type="cellIs" priority="95" operator="equal" id="{6226E8BD-5F47-4F17-AFD4-DCA11AA9B4C8}">
            <xm:f>Blad1!$B$8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K15:L16</xm:sqref>
        </x14:conditionalFormatting>
        <x14:conditionalFormatting xmlns:xm="http://schemas.microsoft.com/office/excel/2006/main">
          <x14:cfRule type="expression" priority="258" id="{EBD687E8-D6F7-4B5E-8E0C-3B5A4E419959}">
            <xm:f>$F$23=Blad1!$A$2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L21:M21</xm:sqref>
        </x14:conditionalFormatting>
        <x14:conditionalFormatting xmlns:xm="http://schemas.microsoft.com/office/excel/2006/main">
          <x14:cfRule type="expression" priority="260" id="{38FAE69C-F101-487D-B38E-EBDA7D15132C}">
            <xm:f>$F$29=Blad1!$A$2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L34:M34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7A4CDA7-7361-400B-8401-4138080840AC}">
          <x14:formula1>
            <xm:f>Blad1!$A$1:$A$4</xm:f>
          </x14:formula1>
          <xm:sqref>M33 M29 G29 M31</xm:sqref>
        </x14:dataValidation>
        <x14:dataValidation type="list" allowBlank="1" showInputMessage="1" showErrorMessage="1" xr:uid="{F5EB0198-B404-42FC-AC20-448040F34FE9}">
          <x14:formula1>
            <xm:f>Blad1!$B$1:$B$8</xm:f>
          </x14:formula1>
          <xm:sqref>E5:F11 K4:L9 E24:F24 K15:L16 K33 K28:L28 K30:L30 K32:L32 E28:F28 E30:F30 E23 E29 K17 K29 K31 K18:L19 K20 E15:F22</xm:sqref>
        </x14:dataValidation>
        <x14:dataValidation type="list" allowBlank="1" showInputMessage="1" showErrorMessage="1" xr:uid="{8F3391A1-023C-4CB8-BE06-9179CEA48D78}">
          <x14:formula1>
            <xm:f>Blad1!$A$1:$A$2</xm:f>
          </x14:formula1>
          <xm:sqref>L20 L17 L29 L31 L33 F23 F29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63A-E313-4842-8761-C400C0EE2F09}">
  <sheetPr codeName="Blad2"/>
  <dimension ref="A1:I8"/>
  <sheetViews>
    <sheetView workbookViewId="0">
      <selection activeCell="F7" sqref="F7"/>
    </sheetView>
  </sheetViews>
  <sheetFormatPr defaultRowHeight="15"/>
  <cols>
    <col min="2" max="2" width="12.140625" customWidth="1"/>
    <col min="5" max="5" width="16.42578125" customWidth="1"/>
    <col min="6" max="7" width="11.5703125" customWidth="1"/>
    <col min="8" max="8" width="11.42578125" customWidth="1"/>
  </cols>
  <sheetData>
    <row r="1" spans="1:9">
      <c r="A1" t="s">
        <v>83</v>
      </c>
      <c r="B1" s="60" t="s">
        <v>14</v>
      </c>
      <c r="F1" t="s">
        <v>14</v>
      </c>
      <c r="G1" t="s">
        <v>105</v>
      </c>
      <c r="H1" t="s">
        <v>48</v>
      </c>
      <c r="I1" t="s">
        <v>8</v>
      </c>
    </row>
    <row r="2" spans="1:9">
      <c r="A2" t="s">
        <v>65</v>
      </c>
      <c r="B2" s="91" t="s">
        <v>45</v>
      </c>
      <c r="E2" t="s">
        <v>15</v>
      </c>
      <c r="F2">
        <f>((SUMIF(ISP!E5:E11,ISP!T3,ISP!D5:D11))+(SUMIF(ISP!K4:K9,ISP!T3,ISP!J4:J9)))</f>
        <v>51</v>
      </c>
      <c r="G2">
        <f>((SUMIF(ISP!E5:E11,ISP!T9,ISP!D5:D11))+(SUMIF(ISP!K4:K9,ISP!T9,ISP!J4:J9)))</f>
        <v>0</v>
      </c>
      <c r="H2">
        <f>((SUMIF(ISP!E5:E11,ISP!T10,ISP!D5:D11))+(SUMIF(ISP!K4:K9,ISP!T10,ISP!J4:J9)))</f>
        <v>0</v>
      </c>
      <c r="I2">
        <f>F2+G2+H2</f>
        <v>51</v>
      </c>
    </row>
    <row r="3" spans="1:9">
      <c r="B3" s="92" t="s">
        <v>48</v>
      </c>
      <c r="E3" t="s">
        <v>52</v>
      </c>
      <c r="F3">
        <f>((SUMIF(ISP!E15:E24,ISP!T3,ISP!D15:D24))+(SUMIF(ISP!K15:K20,ISP!T3,ISP!J15:J20)))</f>
        <v>36</v>
      </c>
      <c r="G3">
        <f>((SUMIF(ISP!E15:E23,ISP!T9,ISP!D15:D23))+(SUMIF(ISP!K15:K20,ISP!T9,ISP!J15:J20)))</f>
        <v>0</v>
      </c>
      <c r="H3">
        <f>((SUMIF(ISP!E15:E23,ISP!T10,ISP!D15:D23))+(SUMIF(ISP!K15:K20,ISP!T10,ISP!J15:J20)))</f>
        <v>0</v>
      </c>
      <c r="I3">
        <f>F3+G3+H3</f>
        <v>36</v>
      </c>
    </row>
    <row r="4" spans="1:9">
      <c r="B4" s="44" t="s">
        <v>19</v>
      </c>
      <c r="E4" t="s">
        <v>85</v>
      </c>
      <c r="F4">
        <f>((SUMIF(ISP!E28:E30,ISP!T3,ISP!D28:D30))+(SUMIF(ISP!K28:K33,ISP!T3,ISP!J28:J33)))</f>
        <v>12</v>
      </c>
      <c r="G4">
        <f>((SUMIF(ISP!E28:E30,ISP!T9,ISP!D28:D30))+(SUMIF(ISP!K28:K33,ISP!T9,ISP!J28:J33)))</f>
        <v>0</v>
      </c>
      <c r="H4">
        <f>((SUMIF(ISP!E28:E30,ISP!T10,ISP!D28:D30))+(SUMIF(ISP!K28:K33,ISP!T10,ISP!J28:J33)))</f>
        <v>0</v>
      </c>
      <c r="I4">
        <f>F4+G4+H4</f>
        <v>12</v>
      </c>
    </row>
    <row r="5" spans="1:9">
      <c r="B5" s="46" t="s">
        <v>25</v>
      </c>
    </row>
    <row r="6" spans="1:9">
      <c r="B6" s="47" t="s">
        <v>31</v>
      </c>
      <c r="E6" t="s">
        <v>103</v>
      </c>
      <c r="F6">
        <f ca="1">(SUMIF(ISP!E5:F11,ISP!T3,ISP!D5:D11)+SUMIF(ISP!E15:F22,ISP!T3,ISP!D15:D22)+SUMIF(ISP!E28,ISP!T3,ISP!D28)+SUMIF(ISP!E30,ISP!T3,ISP!D30)+SUMIF(ISP!E24,ISP!T3,ISP!D24))+SUMIFS(ISP!D23,ISP!E23,ISP!T3, ISP!F23,Blad1!A1)+SUMIFS(ISP!D24,ISP!E24,ISP!T3, ISP!F24,Blad1!A1)+SUMIFS(ISP!D29,ISP!E29,ISP!T3, ISP!F29,Blad1!A1)++SUMIFS(ISP!J17,ISP!K17,ISP!T3, ISP!L17,Blad1!A1)+SUMIFS(ISP!J29,ISP!K29,ISP!T3, ISP!L29,Blad1!A1)+SUMIFS(ISP!J31,ISP!K31,ISP!T3, ISP!L31,Blad1!A1)+SUMIFS(ISP!J33,ISP!K33,ISP!T3, ISP!L33,Blad1!A1)</f>
        <v>40</v>
      </c>
      <c r="G6">
        <f ca="1">ISP!D46</f>
        <v>0</v>
      </c>
      <c r="H6">
        <f ca="1">ISP!D47</f>
        <v>0</v>
      </c>
      <c r="I6">
        <f ca="1">F6+G6+H6</f>
        <v>40</v>
      </c>
    </row>
    <row r="7" spans="1:9">
      <c r="B7" s="48" t="s">
        <v>36</v>
      </c>
      <c r="E7" t="s">
        <v>104</v>
      </c>
      <c r="F7">
        <f ca="1">(SUMIF(ISP!K4:L9,ISP!T3,ISP!J4:J9)+SUMIF(ISP!K15:L16,ISP!T3,ISP!J15:J16)+SUMIF(ISP!K18:L19,ISP!T3,ISP!J18:J19)+SUMIF(ISP!K28,ISP!T3,ISP!J28)+SUMIF(ISP!K30,ISP!T3,ISP!J30)+SUMIF(ISP!K32,ISP!T3,ISP!J32))+SUMIFS(ISP!J17,ISP!K17,ISP!T3, ISP!L17,Blad1!A2)+SUMIFS(ISP!J20,ISP!K20,ISP!T3,ISP!L20,Blad1!A2)+SUMIFS(ISP!J29,ISP!K29,ISP!T3, ISP!L29,Blad1!A2)+SUMIFS(ISP!J31,ISP!K31,ISP!T3, ISP!L31,Blad1!A2)+SUMIFS(ISP!J33,ISP!K33,ISP!T3, ISP!L33,Blad1!A2)+SUMIFS(ISP!D23,ISP!E23,ISP!T3, ISP!F23,Blad1!A2)+SUMIFS(ISP!D29,ISP!E29,ISP!T3, ISP!F29,Blad1!A2)</f>
        <v>59</v>
      </c>
      <c r="G7">
        <f ca="1">ISP!J46</f>
        <v>0</v>
      </c>
      <c r="H7">
        <f ca="1">ISP!J47</f>
        <v>0</v>
      </c>
      <c r="I7">
        <f ca="1">F7+G7+H7</f>
        <v>59</v>
      </c>
    </row>
    <row r="8" spans="1:9">
      <c r="B8" s="85" t="s">
        <v>106</v>
      </c>
    </row>
  </sheetData>
  <sheetProtection algorithmName="SHA-512" hashValue="hfcrHPpAmy3dp3E5WYNUhdsWq4L1n7/CDhttHSDj7oGnvDyeG3VYn7m2cJZSU0pX8Z/ipKCclKTkxo4409UeEQ==" saltValue="rMU2dvq+aJcX1fuSRiiWqQ==" spinCount="100000" sheet="1" objects="1" scenarios="1"/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ademiejaar xmlns="64eff43f-0d67-4669-90ca-275963c76387">2026-2027</Academiejaar>
    <Categorie xmlns="64eff43f-0d67-4669-90ca-275963c76387">Verkorte trajecten</Categori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7213FB35EC9A42AFA27E50843BFDD6" ma:contentTypeVersion="6" ma:contentTypeDescription="Een nieuw document maken." ma:contentTypeScope="" ma:versionID="af61a3463e47601648142783ea69be40">
  <xsd:schema xmlns:xsd="http://www.w3.org/2001/XMLSchema" xmlns:xs="http://www.w3.org/2001/XMLSchema" xmlns:p="http://schemas.microsoft.com/office/2006/metadata/properties" xmlns:ns2="64eff43f-0d67-4669-90ca-275963c76387" targetNamespace="http://schemas.microsoft.com/office/2006/metadata/properties" ma:root="true" ma:fieldsID="09da6e226323bf250dc84b0a6924d03a" ns2:_="">
    <xsd:import namespace="64eff43f-0d67-4669-90ca-275963c763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ademiejaar" minOccurs="0"/>
                <xsd:element ref="ns2:Categor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ff43f-0d67-4669-90ca-275963c76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ademiejaar" ma:index="12" nillable="true" ma:displayName="Academiejaar" ma:format="Dropdown" ma:internalName="Academiejaar">
      <xsd:simpleType>
        <xsd:restriction base="dms:Choice">
          <xsd:enumeration value="2025-2026"/>
          <xsd:enumeration value="2026-2027"/>
          <xsd:enumeration value="2027-2028"/>
        </xsd:restriction>
      </xsd:simpleType>
    </xsd:element>
    <xsd:element name="Categorie" ma:index="13" nillable="true" ma:displayName="Categorie" ma:format="Dropdown" ma:internalName="Categorie">
      <xsd:simpleType>
        <xsd:restriction base="dms:Choice">
          <xsd:enumeration value="Automatisch goedkeuren ISP"/>
          <xsd:enumeration value="Internationale trajecten"/>
          <xsd:enumeration value="Interuniversitairen"/>
          <xsd:enumeration value="Verkorte trajecten"/>
          <xsd:enumeration value="Vrijstellin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018C9-90EF-4138-8859-C58909D0739B}"/>
</file>

<file path=customXml/itemProps2.xml><?xml version="1.0" encoding="utf-8"?>
<ds:datastoreItem xmlns:ds="http://schemas.openxmlformats.org/officeDocument/2006/customXml" ds:itemID="{469C8DC0-69FB-4386-8B81-AB77B2EC38C8}"/>
</file>

<file path=customXml/itemProps3.xml><?xml version="1.0" encoding="utf-8"?>
<ds:datastoreItem xmlns:ds="http://schemas.openxmlformats.org/officeDocument/2006/customXml" ds:itemID="{26C94B98-B0D8-4F69-9DDF-328D6EE18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 Leuven-Limburg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 Dereymaeker</dc:creator>
  <cp:keywords/>
  <dc:description/>
  <cp:lastModifiedBy/>
  <cp:revision/>
  <dcterms:created xsi:type="dcterms:W3CDTF">2020-11-16T09:30:24Z</dcterms:created>
  <dcterms:modified xsi:type="dcterms:W3CDTF">2026-09-14T07:35:02Z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0x010100D97213FB35EC9A42AFA27E50843BFDD6</vt:lpwstr>
  </property>
  <property fmtid="{D5CDD505-2E9C-101B-9397-08002B2CF9AE}" pid="3" name="MediaServiceImageTags">
    <vt:lpwstr/>
  </property>
</Properties>
</file>